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aradee.mek\Pictures\"/>
    </mc:Choice>
  </mc:AlternateContent>
  <bookViews>
    <workbookView xWindow="0" yWindow="0" windowWidth="19200" windowHeight="7010" tabRatio="710"/>
  </bookViews>
  <sheets>
    <sheet name="BS-3-6" sheetId="18" r:id="rId1"/>
    <sheet name="PL7-14" sheetId="34" r:id="rId2"/>
    <sheet name="CH15-16" sheetId="43" r:id="rId3"/>
    <sheet name="SH17" sheetId="44" r:id="rId4"/>
    <sheet name="CF18-21" sheetId="40" r:id="rId5"/>
  </sheets>
  <definedNames>
    <definedName name="_xlnm.Print_Area" localSheetId="0">'BS-3-6'!$A$1:$J$126</definedName>
    <definedName name="_xlnm.Print_Area" localSheetId="4">'CF18-21'!$A$1:$I$143</definedName>
    <definedName name="_xlnm.Print_Area" localSheetId="2">'CH15-16'!$A$1:$AL$74</definedName>
    <definedName name="_xlnm.Print_Area" localSheetId="1">'PL7-14'!$A$1:$J$195</definedName>
    <definedName name="_xlnm.Print_Area" localSheetId="3">'SH17'!$A$1:$AB$44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27" i="44" l="1"/>
  <c r="X28" i="44"/>
  <c r="X14" i="44"/>
  <c r="X27" i="44"/>
  <c r="X34" i="44"/>
  <c r="Z40" i="44"/>
  <c r="N36" i="44"/>
  <c r="N35" i="44"/>
  <c r="N28" i="44"/>
  <c r="N26" i="44"/>
  <c r="N20" i="44"/>
  <c r="N19" i="44"/>
  <c r="X42" i="44"/>
  <c r="AL72" i="43"/>
  <c r="AH72" i="43"/>
  <c r="AB71" i="43"/>
  <c r="AD71" i="43" s="1"/>
  <c r="AD54" i="43"/>
  <c r="AD53" i="43"/>
  <c r="AD50" i="43"/>
  <c r="X25" i="44"/>
  <c r="X24" i="44"/>
  <c r="X22" i="44"/>
  <c r="AB14" i="44"/>
  <c r="X18" i="44"/>
  <c r="X17" i="44"/>
  <c r="X19" i="44"/>
  <c r="X20" i="44"/>
  <c r="AH14" i="43"/>
  <c r="I87" i="40" l="1"/>
  <c r="G87" i="40"/>
  <c r="E87" i="40"/>
  <c r="C87" i="40"/>
  <c r="E37" i="40" l="1"/>
  <c r="F145" i="34"/>
  <c r="AJ55" i="43" l="1"/>
  <c r="AB69" i="43"/>
  <c r="Z55" i="43" l="1"/>
  <c r="X55" i="43"/>
  <c r="V55" i="43"/>
  <c r="T55" i="43"/>
  <c r="R55" i="43"/>
  <c r="P55" i="43"/>
  <c r="N55" i="43"/>
  <c r="L55" i="43"/>
  <c r="J55" i="43"/>
  <c r="H55" i="43"/>
  <c r="F55" i="43"/>
  <c r="D55" i="43"/>
  <c r="AB53" i="43"/>
  <c r="AH53" i="43" s="1"/>
  <c r="AL53" i="43" s="1"/>
  <c r="H119" i="18"/>
  <c r="H121" i="18" s="1"/>
  <c r="H123" i="18" s="1"/>
  <c r="H125" i="18" s="1"/>
  <c r="D19" i="44" l="1"/>
  <c r="R70" i="43"/>
  <c r="AJ63" i="43"/>
  <c r="P33" i="43"/>
  <c r="AB23" i="43"/>
  <c r="AD23" i="43" s="1"/>
  <c r="AH23" i="43" s="1"/>
  <c r="AL23" i="43" s="1"/>
  <c r="AB24" i="43"/>
  <c r="AD24" i="43" s="1"/>
  <c r="AH24" i="43" s="1"/>
  <c r="AL24" i="43" s="1"/>
  <c r="AB25" i="43"/>
  <c r="AD25" i="43" s="1"/>
  <c r="AH25" i="43" s="1"/>
  <c r="AL25" i="43" s="1"/>
  <c r="AB22" i="43"/>
  <c r="AD22" i="43" s="1"/>
  <c r="AH22" i="43" s="1"/>
  <c r="AJ26" i="43"/>
  <c r="AF26" i="43"/>
  <c r="L26" i="43"/>
  <c r="J26" i="43"/>
  <c r="AJ19" i="43"/>
  <c r="AF19" i="43"/>
  <c r="Z19" i="43"/>
  <c r="X19" i="43"/>
  <c r="V19" i="43"/>
  <c r="T19" i="43"/>
  <c r="R19" i="43"/>
  <c r="P19" i="43"/>
  <c r="AJ27" i="43" l="1"/>
  <c r="AF27" i="43"/>
  <c r="AB19" i="43"/>
  <c r="AL22" i="43"/>
  <c r="AL26" i="43" s="1"/>
  <c r="AH26" i="43"/>
  <c r="AD26" i="43"/>
  <c r="F24" i="18" l="1"/>
  <c r="AB25" i="44" l="1"/>
  <c r="AB24" i="44"/>
  <c r="AB18" i="44"/>
  <c r="AB17" i="44"/>
  <c r="AD34" i="43"/>
  <c r="AH34" i="43" s="1"/>
  <c r="AL34" i="43" s="1"/>
  <c r="AB32" i="43"/>
  <c r="AB31" i="43"/>
  <c r="AB29" i="43"/>
  <c r="AD29" i="43" s="1"/>
  <c r="D33" i="43"/>
  <c r="F33" i="43"/>
  <c r="H33" i="43"/>
  <c r="J33" i="43"/>
  <c r="L33" i="43"/>
  <c r="N33" i="43"/>
  <c r="R33" i="43"/>
  <c r="T33" i="43"/>
  <c r="V33" i="43"/>
  <c r="X33" i="43"/>
  <c r="Z33" i="43"/>
  <c r="AF33" i="43"/>
  <c r="AF35" i="43" s="1"/>
  <c r="AJ33" i="43"/>
  <c r="AJ35" i="43" s="1"/>
  <c r="AB18" i="43"/>
  <c r="AB17" i="43"/>
  <c r="AD17" i="43" s="1"/>
  <c r="F127" i="34"/>
  <c r="J15" i="34"/>
  <c r="J28" i="34"/>
  <c r="J46" i="34"/>
  <c r="J57" i="34" s="1"/>
  <c r="J69" i="34"/>
  <c r="J81" i="34"/>
  <c r="J83" i="34" s="1"/>
  <c r="J114" i="34"/>
  <c r="J127" i="34"/>
  <c r="J145" i="34"/>
  <c r="J156" i="34" s="1"/>
  <c r="J168" i="34"/>
  <c r="J180" i="34"/>
  <c r="J195" i="34"/>
  <c r="AH29" i="43" l="1"/>
  <c r="AL29" i="43" s="1"/>
  <c r="AD18" i="43"/>
  <c r="AH18" i="43" s="1"/>
  <c r="AL18" i="43" s="1"/>
  <c r="AD32" i="43"/>
  <c r="AH32" i="43" s="1"/>
  <c r="AL32" i="43" s="1"/>
  <c r="AH17" i="43"/>
  <c r="AL17" i="43" s="1"/>
  <c r="AD31" i="43"/>
  <c r="AD33" i="43" s="1"/>
  <c r="AH33" i="43" s="1"/>
  <c r="AL33" i="43" s="1"/>
  <c r="J32" i="34"/>
  <c r="J34" i="34" s="1"/>
  <c r="AB22" i="44"/>
  <c r="AB33" i="43"/>
  <c r="J182" i="34"/>
  <c r="J183" i="34"/>
  <c r="J131" i="34"/>
  <c r="J133" i="34" s="1"/>
  <c r="J84" i="34"/>
  <c r="J96" i="34" s="1"/>
  <c r="AD19" i="43" l="1"/>
  <c r="AD27" i="43" s="1"/>
  <c r="AH19" i="43"/>
  <c r="AH27" i="43" s="1"/>
  <c r="AL19" i="43"/>
  <c r="AL27" i="43" s="1"/>
  <c r="AH31" i="43"/>
  <c r="AL31" i="43" s="1"/>
  <c r="I37" i="40" l="1"/>
  <c r="I58" i="40" s="1"/>
  <c r="G37" i="40"/>
  <c r="G58" i="40" s="1"/>
  <c r="C37" i="40"/>
  <c r="X41" i="44"/>
  <c r="V40" i="44"/>
  <c r="T40" i="44"/>
  <c r="R40" i="44"/>
  <c r="P40" i="44"/>
  <c r="L40" i="44"/>
  <c r="H40" i="44"/>
  <c r="Z26" i="44"/>
  <c r="V26" i="44"/>
  <c r="T26" i="44"/>
  <c r="R26" i="44"/>
  <c r="X26" i="44" s="1"/>
  <c r="P26" i="44"/>
  <c r="L26" i="44"/>
  <c r="J26" i="44"/>
  <c r="H26" i="44"/>
  <c r="F26" i="44"/>
  <c r="D26" i="44"/>
  <c r="L19" i="44"/>
  <c r="L20" i="44" s="1"/>
  <c r="J19" i="44"/>
  <c r="H19" i="44"/>
  <c r="F19" i="44"/>
  <c r="F20" i="44" s="1"/>
  <c r="V19" i="44"/>
  <c r="AB66" i="43"/>
  <c r="AD66" i="43" s="1"/>
  <c r="AH66" i="43" s="1"/>
  <c r="AL66" i="43" s="1"/>
  <c r="AJ70" i="43"/>
  <c r="T70" i="43"/>
  <c r="P70" i="43"/>
  <c r="AF70" i="43"/>
  <c r="Z70" i="43"/>
  <c r="X70" i="43"/>
  <c r="V70" i="43"/>
  <c r="AB26" i="43"/>
  <c r="AB27" i="43" s="1"/>
  <c r="Z26" i="43"/>
  <c r="Z27" i="43" s="1"/>
  <c r="D26" i="43"/>
  <c r="J19" i="43"/>
  <c r="J27" i="43" s="1"/>
  <c r="J40" i="44"/>
  <c r="AB70" i="43" l="1"/>
  <c r="X40" i="44"/>
  <c r="L28" i="44"/>
  <c r="AB26" i="44"/>
  <c r="F28" i="44"/>
  <c r="J79" i="18"/>
  <c r="H79" i="18" l="1"/>
  <c r="F79" i="18"/>
  <c r="D79" i="18"/>
  <c r="H15" i="34" l="1"/>
  <c r="H28" i="34"/>
  <c r="H69" i="34"/>
  <c r="H81" i="34"/>
  <c r="H114" i="34"/>
  <c r="H127" i="34"/>
  <c r="H168" i="34"/>
  <c r="H180" i="34"/>
  <c r="H32" i="34" l="1"/>
  <c r="H34" i="34" s="1"/>
  <c r="H83" i="34"/>
  <c r="H46" i="34"/>
  <c r="H57" i="34" s="1"/>
  <c r="H84" i="34" s="1"/>
  <c r="H96" i="34" s="1"/>
  <c r="H182" i="34"/>
  <c r="H131" i="34"/>
  <c r="H133" i="34" s="1"/>
  <c r="D24" i="18"/>
  <c r="J24" i="18"/>
  <c r="H24" i="18"/>
  <c r="H145" i="34" l="1"/>
  <c r="H156" i="34" s="1"/>
  <c r="H183" i="34" s="1"/>
  <c r="H195" i="34" s="1"/>
  <c r="AJ64" i="43"/>
  <c r="AJ73" i="43" s="1"/>
  <c r="Z35" i="44" l="1"/>
  <c r="V35" i="44"/>
  <c r="T35" i="44"/>
  <c r="R35" i="44"/>
  <c r="P35" i="44"/>
  <c r="AB68" i="43"/>
  <c r="AD68" i="43" s="1"/>
  <c r="AB61" i="43"/>
  <c r="AD61" i="43" s="1"/>
  <c r="AH61" i="43" s="1"/>
  <c r="AL61" i="43" s="1"/>
  <c r="AB72" i="43"/>
  <c r="AD72" i="43" s="1"/>
  <c r="X35" i="44" l="1"/>
  <c r="AB42" i="44"/>
  <c r="D119" i="18"/>
  <c r="AF55" i="43" l="1"/>
  <c r="AH71" i="43" l="1"/>
  <c r="AL71" i="43" s="1"/>
  <c r="AB54" i="43"/>
  <c r="AD55" i="43" s="1"/>
  <c r="F63" i="43"/>
  <c r="D63" i="43"/>
  <c r="F195" i="34"/>
  <c r="F81" i="34"/>
  <c r="F15" i="34"/>
  <c r="J119" i="18"/>
  <c r="F119" i="18"/>
  <c r="D114" i="34" l="1"/>
  <c r="N19" i="43" l="1"/>
  <c r="L19" i="43"/>
  <c r="H19" i="43"/>
  <c r="F19" i="43"/>
  <c r="D19" i="43"/>
  <c r="AB41" i="44" l="1"/>
  <c r="F40" i="44"/>
  <c r="D40" i="44"/>
  <c r="X39" i="44"/>
  <c r="AB39" i="44" s="1"/>
  <c r="X38" i="44"/>
  <c r="V36" i="44"/>
  <c r="V43" i="44" s="1"/>
  <c r="T36" i="44"/>
  <c r="T43" i="44" s="1"/>
  <c r="R36" i="44"/>
  <c r="R43" i="44" s="1"/>
  <c r="P36" i="44"/>
  <c r="P43" i="44" s="1"/>
  <c r="L35" i="44"/>
  <c r="L36" i="44" s="1"/>
  <c r="L43" i="44" s="1"/>
  <c r="J35" i="44"/>
  <c r="J36" i="44" s="1"/>
  <c r="J43" i="44" s="1"/>
  <c r="H35" i="44"/>
  <c r="H36" i="44" s="1"/>
  <c r="H43" i="44" s="1"/>
  <c r="F35" i="44"/>
  <c r="F36" i="44" s="1"/>
  <c r="F43" i="44" s="1"/>
  <c r="D35" i="44"/>
  <c r="AB34" i="44"/>
  <c r="X31" i="44"/>
  <c r="AB31" i="44" s="1"/>
  <c r="N70" i="43"/>
  <c r="L70" i="43"/>
  <c r="J70" i="43"/>
  <c r="H70" i="43"/>
  <c r="F70" i="43"/>
  <c r="D70" i="43"/>
  <c r="AH68" i="43"/>
  <c r="AL68" i="43" s="1"/>
  <c r="AF63" i="43"/>
  <c r="AF64" i="43" s="1"/>
  <c r="AF73" i="43" s="1"/>
  <c r="Z63" i="43"/>
  <c r="Z64" i="43" s="1"/>
  <c r="Z73" i="43" s="1"/>
  <c r="X63" i="43"/>
  <c r="V63" i="43"/>
  <c r="V64" i="43" s="1"/>
  <c r="V73" i="43" s="1"/>
  <c r="T63" i="43"/>
  <c r="R63" i="43"/>
  <c r="P63" i="43"/>
  <c r="P64" i="43" s="1"/>
  <c r="P73" i="43" s="1"/>
  <c r="N63" i="43"/>
  <c r="L63" i="43"/>
  <c r="J63" i="43"/>
  <c r="H63" i="43"/>
  <c r="AB62" i="43"/>
  <c r="AB60" i="43"/>
  <c r="AB59" i="43"/>
  <c r="AB58" i="43"/>
  <c r="F64" i="43"/>
  <c r="AB50" i="43"/>
  <c r="J121" i="18"/>
  <c r="J123" i="18" s="1"/>
  <c r="F121" i="18"/>
  <c r="F123" i="18" s="1"/>
  <c r="D121" i="18"/>
  <c r="D123" i="18" s="1"/>
  <c r="J88" i="18"/>
  <c r="J90" i="18" s="1"/>
  <c r="H88" i="18"/>
  <c r="H90" i="18" s="1"/>
  <c r="F88" i="18"/>
  <c r="D88" i="18"/>
  <c r="J50" i="18"/>
  <c r="J52" i="18" s="1"/>
  <c r="H50" i="18"/>
  <c r="F50" i="18"/>
  <c r="F52" i="18" s="1"/>
  <c r="D50" i="18"/>
  <c r="D52" i="18" s="1"/>
  <c r="D36" i="44" l="1"/>
  <c r="D43" i="44" s="1"/>
  <c r="AB35" i="44"/>
  <c r="F73" i="43"/>
  <c r="AB63" i="43"/>
  <c r="AD58" i="43"/>
  <c r="F90" i="18"/>
  <c r="F125" i="18" s="1"/>
  <c r="D90" i="18"/>
  <c r="D125" i="18" s="1"/>
  <c r="AD62" i="43"/>
  <c r="AH62" i="43" s="1"/>
  <c r="AL62" i="43" s="1"/>
  <c r="AD60" i="43"/>
  <c r="AH60" i="43" s="1"/>
  <c r="AL60" i="43" s="1"/>
  <c r="AB55" i="43"/>
  <c r="AD59" i="43"/>
  <c r="AH59" i="43" s="1"/>
  <c r="AL59" i="43" s="1"/>
  <c r="J125" i="18"/>
  <c r="L64" i="43"/>
  <c r="L73" i="43" s="1"/>
  <c r="H64" i="43"/>
  <c r="H73" i="43" s="1"/>
  <c r="X64" i="43"/>
  <c r="X73" i="43" s="1"/>
  <c r="J64" i="43"/>
  <c r="J73" i="43" s="1"/>
  <c r="R64" i="43"/>
  <c r="R73" i="43" s="1"/>
  <c r="N64" i="43"/>
  <c r="N73" i="43" s="1"/>
  <c r="D64" i="43"/>
  <c r="D73" i="43" s="1"/>
  <c r="T64" i="43"/>
  <c r="T73" i="43" s="1"/>
  <c r="X36" i="44"/>
  <c r="X43" i="44" s="1"/>
  <c r="AH54" i="43"/>
  <c r="AH55" i="43" s="1"/>
  <c r="AD69" i="43"/>
  <c r="H52" i="18"/>
  <c r="AB64" i="43" l="1"/>
  <c r="AB73" i="43" s="1"/>
  <c r="AD63" i="43"/>
  <c r="AD64" i="43" s="1"/>
  <c r="AH69" i="43"/>
  <c r="AL69" i="43" s="1"/>
  <c r="AH50" i="43"/>
  <c r="Z36" i="44"/>
  <c r="Z43" i="44" s="1"/>
  <c r="AL54" i="43"/>
  <c r="AL55" i="43" s="1"/>
  <c r="AH58" i="43"/>
  <c r="AH63" i="43" s="1"/>
  <c r="AB36" i="44" l="1"/>
  <c r="AH64" i="43"/>
  <c r="AL50" i="43"/>
  <c r="AL58" i="43"/>
  <c r="AL63" i="43" s="1"/>
  <c r="AL64" i="43" s="1"/>
  <c r="I131" i="40" l="1"/>
  <c r="E131" i="40"/>
  <c r="I108" i="40"/>
  <c r="I119" i="40" s="1"/>
  <c r="E108" i="40"/>
  <c r="F180" i="34"/>
  <c r="F168" i="34"/>
  <c r="F156" i="34"/>
  <c r="F114" i="34"/>
  <c r="F96" i="34"/>
  <c r="F69" i="34"/>
  <c r="F46" i="34"/>
  <c r="F57" i="34" s="1"/>
  <c r="F28" i="34"/>
  <c r="F32" i="34" s="1"/>
  <c r="F34" i="34" s="1"/>
  <c r="F83" i="34" l="1"/>
  <c r="F183" i="34"/>
  <c r="F84" i="34"/>
  <c r="F131" i="34"/>
  <c r="F133" i="34" s="1"/>
  <c r="F182" i="34"/>
  <c r="D180" i="34"/>
  <c r="D195" i="34"/>
  <c r="I122" i="40" l="1"/>
  <c r="I124" i="40" s="1"/>
  <c r="E58" i="40"/>
  <c r="D145" i="34"/>
  <c r="D156" i="34" s="1"/>
  <c r="E119" i="40" l="1"/>
  <c r="E122" i="40" s="1"/>
  <c r="E124" i="40" s="1"/>
  <c r="C108" i="40"/>
  <c r="AB14" i="43" l="1"/>
  <c r="AD14" i="43" s="1"/>
  <c r="AH35" i="43" l="1"/>
  <c r="AD35" i="43"/>
  <c r="C131" i="40"/>
  <c r="D168" i="34" l="1"/>
  <c r="D183" i="34" s="1"/>
  <c r="D96" i="34"/>
  <c r="D81" i="34"/>
  <c r="D69" i="34"/>
  <c r="D83" i="34" l="1"/>
  <c r="D182" i="34"/>
  <c r="AL14" i="43"/>
  <c r="AL35" i="43" s="1"/>
  <c r="AD70" i="43" l="1"/>
  <c r="AD73" i="43" s="1"/>
  <c r="AH70" i="43" l="1"/>
  <c r="Z19" i="44"/>
  <c r="Z20" i="44" s="1"/>
  <c r="Z28" i="44" s="1"/>
  <c r="V20" i="44"/>
  <c r="V28" i="44" s="1"/>
  <c r="T19" i="44"/>
  <c r="T20" i="44" s="1"/>
  <c r="T28" i="44" s="1"/>
  <c r="R19" i="44"/>
  <c r="R20" i="44" s="1"/>
  <c r="P19" i="44"/>
  <c r="P20" i="44" s="1"/>
  <c r="P28" i="44" s="1"/>
  <c r="J20" i="44"/>
  <c r="J28" i="44" s="1"/>
  <c r="H20" i="44"/>
  <c r="H28" i="44" s="1"/>
  <c r="D20" i="44"/>
  <c r="AL70" i="43" l="1"/>
  <c r="AL73" i="43" s="1"/>
  <c r="AH73" i="43"/>
  <c r="R28" i="44"/>
  <c r="D28" i="44"/>
  <c r="AB19" i="44"/>
  <c r="AB20" i="44" l="1"/>
  <c r="AB28" i="44"/>
  <c r="D28" i="34" l="1"/>
  <c r="X26" i="43" l="1"/>
  <c r="X27" i="43" s="1"/>
  <c r="V26" i="43"/>
  <c r="T26" i="43"/>
  <c r="T27" i="43" s="1"/>
  <c r="R26" i="43"/>
  <c r="R27" i="43" s="1"/>
  <c r="P26" i="43"/>
  <c r="P27" i="43" s="1"/>
  <c r="N26" i="43"/>
  <c r="H26" i="43"/>
  <c r="F26" i="43"/>
  <c r="V27" i="43" l="1"/>
  <c r="V35" i="43" s="1"/>
  <c r="G108" i="40"/>
  <c r="G119" i="40" s="1"/>
  <c r="G122" i="40" s="1"/>
  <c r="G131" i="40" l="1"/>
  <c r="R35" i="43"/>
  <c r="P35" i="43"/>
  <c r="J35" i="43"/>
  <c r="H27" i="43"/>
  <c r="N27" i="43"/>
  <c r="F27" i="43"/>
  <c r="L27" i="43"/>
  <c r="D27" i="43"/>
  <c r="L35" i="43" l="1"/>
  <c r="T35" i="43"/>
  <c r="N35" i="43"/>
  <c r="D35" i="43"/>
  <c r="X35" i="43"/>
  <c r="Z35" i="43"/>
  <c r="F35" i="43"/>
  <c r="H35" i="43"/>
  <c r="AB35" i="43"/>
  <c r="D127" i="34" l="1"/>
  <c r="D46" i="34"/>
  <c r="D57" i="34" s="1"/>
  <c r="D84" i="34" s="1"/>
  <c r="D131" i="34" l="1"/>
  <c r="AB38" i="44" l="1"/>
  <c r="N40" i="44"/>
  <c r="D15" i="34"/>
  <c r="D32" i="34" s="1"/>
  <c r="AB40" i="44" l="1"/>
  <c r="AB43" i="44" s="1"/>
  <c r="N43" i="44"/>
  <c r="D34" i="34"/>
  <c r="C58" i="40"/>
  <c r="D133" i="34"/>
  <c r="C119" i="40" l="1"/>
  <c r="C122" i="40" s="1"/>
  <c r="C124" i="40" s="1"/>
  <c r="G124" i="40"/>
</calcChain>
</file>

<file path=xl/sharedStrings.xml><?xml version="1.0" encoding="utf-8"?>
<sst xmlns="http://schemas.openxmlformats.org/spreadsheetml/2006/main" count="733" uniqueCount="354">
  <si>
    <t>บริษัท เจริญโภคภัณฑ์อาหาร จำกัด (มหาชน) และบริษัทย่อย</t>
  </si>
  <si>
    <t>งบแสดงฐานะการเงิน</t>
  </si>
  <si>
    <t>(หน่วย: พันบาท)</t>
  </si>
  <si>
    <t>งบการเงินรวม</t>
  </si>
  <si>
    <t>งบการเงินเฉพาะกิจการ</t>
  </si>
  <si>
    <t>31 ธันวาคม</t>
  </si>
  <si>
    <t>หมายเหตุ</t>
  </si>
  <si>
    <t>สินทรัพย์</t>
  </si>
  <si>
    <t>(ไม่ได้ตรวจสอบ)</t>
  </si>
  <si>
    <t xml:space="preserve">สินทรัพย์หมุนเวียน </t>
  </si>
  <si>
    <t>เงินสดและรายการเทียบเท่าเงินสด</t>
  </si>
  <si>
    <t xml:space="preserve">ลูกหนี้การค้าและลูกหนี้อื่น </t>
  </si>
  <si>
    <t>เงินให้กู้ยืมระยะสั้นแก่กิจการที่เกี่ยวข้องกัน</t>
  </si>
  <si>
    <t>สินค้าคงเหลือ</t>
  </si>
  <si>
    <t>สินทรัพย์ชีวภาพส่วนที่หมุนเวียน</t>
  </si>
  <si>
    <t>สินทรัพย์ทางการเงินหมุนเวียนอื่น</t>
  </si>
  <si>
    <t>เงินฝากสถาบันการเงินที่มีข้อจำกัด</t>
  </si>
  <si>
    <t xml:space="preserve">   ในการเบิกใช้</t>
  </si>
  <si>
    <t>เงินจ่ายล่วงหน้าค่าสินค้า</t>
  </si>
  <si>
    <t>ค่าใช้จ่ายจ่ายล่วงหน้า</t>
  </si>
  <si>
    <t>เงินปันผลค้างรับ</t>
  </si>
  <si>
    <t>สินทรัพย์หมุนเวียนอื่น</t>
  </si>
  <si>
    <t xml:space="preserve">   สินทรัพย์ที่ถือไว้เพื่อขาย</t>
  </si>
  <si>
    <t>รวมสินทรัพย์หมุนเวียน</t>
  </si>
  <si>
    <t>สินทรัพย์ (ต่อ)</t>
  </si>
  <si>
    <t>สินทรัพย์ไม่หมุนเวียน</t>
  </si>
  <si>
    <t>เงินลงทุนในตราสารทุน</t>
  </si>
  <si>
    <t>เงินลงทุนในบริษัทย่อย</t>
  </si>
  <si>
    <t>เงินลงทุนในบริษัทร่วม</t>
  </si>
  <si>
    <t>เงินลงทุนในการร่วมค้า</t>
  </si>
  <si>
    <t>เงินให้กู้ยืมระยะยาวแก่กิจการที่เกี่ยวข้องกัน</t>
  </si>
  <si>
    <t>อสังหาริมทรัพย์เพื่อการลงทุน</t>
  </si>
  <si>
    <t xml:space="preserve">ที่ดิน อาคารและอุปกรณ์ </t>
  </si>
  <si>
    <t>สินทรัพย์สิทธิการใช้</t>
  </si>
  <si>
    <t>ค่าความนิยม</t>
  </si>
  <si>
    <t xml:space="preserve">สินทรัพย์ไม่มีตัวตนอื่น </t>
  </si>
  <si>
    <t>สินทรัพย์ชีวภาพส่วนที่ไม่หมุนเวียน</t>
  </si>
  <si>
    <t xml:space="preserve">สินทรัพย์ภาษีเงินได้รอการตัดบัญชี  </t>
  </si>
  <si>
    <t>สินทรัพย์ไม่หมุนเวียนอื่น</t>
  </si>
  <si>
    <t>รวมสินทรัพย์ไม่หมุนเวียน</t>
  </si>
  <si>
    <t>รวมสินทรัพย์</t>
  </si>
  <si>
    <t>หนี้สินและส่วนของผู้ถือหุ้น</t>
  </si>
  <si>
    <t>หนี้สินหมุนเวียน</t>
  </si>
  <si>
    <t>เงินเบิกเกินบัญชีและเงินกู้ยืมระยะสั้น</t>
  </si>
  <si>
    <t xml:space="preserve">   จากสถาบันการเงิน </t>
  </si>
  <si>
    <t>ตั๋วแลกเงิน</t>
  </si>
  <si>
    <t>เจ้าหนี้การค้าและเจ้าหนี้อื่น</t>
  </si>
  <si>
    <t>ค่าใช้จ่ายค้างจ่าย</t>
  </si>
  <si>
    <t>ส่วนของหนี้สินระยะยาวที่ถึงกำหนดชำระ</t>
  </si>
  <si>
    <t xml:space="preserve">   ภายในหนึ่งปี</t>
  </si>
  <si>
    <t>ส่วนของหนี้สินตามสัญญาเช่า</t>
  </si>
  <si>
    <t xml:space="preserve">   ที่ถึงกำหนดชำระภายในหนึ่งปี</t>
  </si>
  <si>
    <t>เงินกู้ยืมระยะสั้นจากกิจการที่เกี่ยวข้องกัน</t>
  </si>
  <si>
    <t>ภาษีเงินได้นิติบุคคลค้างจ่าย</t>
  </si>
  <si>
    <t>หนี้สินทางการเงินหมุนเวียนอื่น</t>
  </si>
  <si>
    <t>หนี้สินหมุนเวียนอื่น</t>
  </si>
  <si>
    <t>รวมหนี้สินหมุนเวียน</t>
  </si>
  <si>
    <t xml:space="preserve">หนี้สินไม่หมุนเวียน </t>
  </si>
  <si>
    <t>หนี้สินระยะยาว</t>
  </si>
  <si>
    <t>หนี้สินตามสัญญาเช่า</t>
  </si>
  <si>
    <t xml:space="preserve">หนี้สินภาษีเงินได้รอการตัดบัญชี  </t>
  </si>
  <si>
    <t>ประมาณการหนี้สินสำหรับผลประโยชน์พนักงาน</t>
  </si>
  <si>
    <t xml:space="preserve">ประมาณการหนี้สินและอื่นๆ </t>
  </si>
  <si>
    <t>หนี้สินทางการเงินไม่หมุนเวียนอื่น</t>
  </si>
  <si>
    <t>รวมหนี้สินไม่หมุนเวียน</t>
  </si>
  <si>
    <t>รวมหนี้สิน</t>
  </si>
  <si>
    <t>หนี้สินและส่วนของผู้ถือหุ้น (ต่อ)</t>
  </si>
  <si>
    <t>ส่วนของผู้ถือหุ้น</t>
  </si>
  <si>
    <t>ทุนเรือนหุ้น</t>
  </si>
  <si>
    <r>
      <t xml:space="preserve">   ทุนจดทะเบียน </t>
    </r>
    <r>
      <rPr>
        <i/>
        <sz val="15"/>
        <rFont val="Angsana New"/>
        <family val="1"/>
      </rPr>
      <t>(หุ้นสามัญ มูลค่า 1 บาทต่อหุ้น)</t>
    </r>
  </si>
  <si>
    <t xml:space="preserve">   ทุนที่ออกและชำระแล้ว</t>
  </si>
  <si>
    <r>
      <t xml:space="preserve">     </t>
    </r>
    <r>
      <rPr>
        <i/>
        <sz val="15"/>
        <rFont val="Angsana New"/>
        <family val="1"/>
      </rPr>
      <t xml:space="preserve"> (หุ้นสามัญ มูลค่า 1 บาทต่อหุ้น)</t>
    </r>
  </si>
  <si>
    <t>ส่วนเกินมูลค่าหุ้น</t>
  </si>
  <si>
    <t xml:space="preserve">   ส่วนเกินมูลค่าหุ้นสามัญ</t>
  </si>
  <si>
    <t xml:space="preserve">   ส่วนเกินทุนอื่น</t>
  </si>
  <si>
    <t>ส่วนเกินทุนจากการเปลี่ยนแปลงส่วนได้เสีย</t>
  </si>
  <si>
    <t xml:space="preserve">   ในบริษัทย่อยและบริษัทร่วม</t>
  </si>
  <si>
    <t>ส่วนเกินทุนจากรายการกับกิจการ</t>
  </si>
  <si>
    <t xml:space="preserve">   ภายใต้การควบคุมเดียวกัน</t>
  </si>
  <si>
    <t>กำไรสะสม</t>
  </si>
  <si>
    <t xml:space="preserve">   จัดสรรแล้ว</t>
  </si>
  <si>
    <t xml:space="preserve">      ทุนสำรองตามกฎหมาย</t>
  </si>
  <si>
    <t xml:space="preserve">   ยังไม่ได้จัดสรร</t>
  </si>
  <si>
    <t>หุ้นทุนซื้อคืน</t>
  </si>
  <si>
    <t>องค์ประกอบอื่นของส่วนของผู้ถือหุ้น</t>
  </si>
  <si>
    <t>รวม</t>
  </si>
  <si>
    <t>หุ้นกู้ด้อยสิทธิที่มีลักษณะคล้ายทุน</t>
  </si>
  <si>
    <t>รวมส่วนของผู้ถือหุ้นของบริษัท</t>
  </si>
  <si>
    <t>ส่วนได้เสียที่ไม่มีอำนาจควบคุม</t>
  </si>
  <si>
    <t>รวมส่วนของผู้ถือหุ้น</t>
  </si>
  <si>
    <t>รวมหนี้สินและส่วนของผู้ถือหุ้น</t>
  </si>
  <si>
    <t>งบกำไรขาดทุน (ไม่ได้ตรวจสอบ)</t>
  </si>
  <si>
    <t>สำหรับงวดสามเดือนสิ้นสุด</t>
  </si>
  <si>
    <t xml:space="preserve">รายได้ </t>
  </si>
  <si>
    <t>รายได้จากการขายสินค้า</t>
  </si>
  <si>
    <t>กำไรจากการขายเงินลงทุน</t>
  </si>
  <si>
    <t>รายได้ดอกเบี้ย</t>
  </si>
  <si>
    <t>เงินปันผลรับ</t>
  </si>
  <si>
    <t>กำไรจากอัตราแลกเปลี่ยนสุทธิ</t>
  </si>
  <si>
    <t>รายได้อื่น</t>
  </si>
  <si>
    <t>รวมรายได้</t>
  </si>
  <si>
    <t xml:space="preserve">ค่าใช้จ่าย </t>
  </si>
  <si>
    <t>ต้นทุนขายสินค้า</t>
  </si>
  <si>
    <t>ต้นทุนในการจัดจำหน่าย</t>
  </si>
  <si>
    <t>ค่าใช้จ่ายในการบริหาร</t>
  </si>
  <si>
    <t>ขาดทุน (กำไร) จากการเปลี่ยนแปลงมูลค่า</t>
  </si>
  <si>
    <t xml:space="preserve">   ยุติธรรมของสินทรัพย์ชีวภาพ</t>
  </si>
  <si>
    <t>ต้นทุนทางการเงินของหนี้สินตามสัญญาเช่า</t>
  </si>
  <si>
    <t>ต้นทุนทางการเงินอื่น</t>
  </si>
  <si>
    <t>รวมค่าใช้จ่าย</t>
  </si>
  <si>
    <t xml:space="preserve">ส่วนแบ่งกำไรจากเงินลงทุนในบริษัทร่วม </t>
  </si>
  <si>
    <t xml:space="preserve">   และการร่วมค้าตามวิธีส่วนได้เสีย</t>
  </si>
  <si>
    <t>กำไรก่อนค่าใช้จ่าย (รายได้) ภาษีเงินได้</t>
  </si>
  <si>
    <t xml:space="preserve">ค่าใช้จ่าย (รายได้) ภาษีเงินได้ </t>
  </si>
  <si>
    <t>กำไรสำหรับงวด</t>
  </si>
  <si>
    <t>งบกำไรขาดทุน (ต่อ) (ไม่ได้ตรวจสอบ)</t>
  </si>
  <si>
    <t>การแบ่งปันกำไร</t>
  </si>
  <si>
    <t xml:space="preserve">   ส่วนที่เป็นของบริษัทใหญ่</t>
  </si>
  <si>
    <t xml:space="preserve">   ส่วนที่เป็นของส่วนได้เสียที่ไม่มีอำนาจควบคุม</t>
  </si>
  <si>
    <r>
      <t xml:space="preserve">กำไรต่อหุ้นขั้นพื้นฐาน </t>
    </r>
    <r>
      <rPr>
        <b/>
        <i/>
        <sz val="15"/>
        <rFont val="Angsana New"/>
        <family val="1"/>
      </rPr>
      <t>(บาท)</t>
    </r>
  </si>
  <si>
    <r>
      <t xml:space="preserve">กำไรต่อหุ้นปรับลด </t>
    </r>
    <r>
      <rPr>
        <b/>
        <i/>
        <sz val="15"/>
        <rFont val="Angsana New"/>
        <family val="1"/>
      </rPr>
      <t>(บาท)</t>
    </r>
  </si>
  <si>
    <t>งบกำไรขาดทุนเบ็ดเสร็จ (ไม่ได้ตรวจสอบ)</t>
  </si>
  <si>
    <t>กำไรขาดทุนเบ็ดเสร็จอื่น</t>
  </si>
  <si>
    <t>รายการที่อาจถูกจัดประเภทใหม่</t>
  </si>
  <si>
    <t xml:space="preserve">   ไว้ในกำไรหรือขาดทุนในภายหลัง</t>
  </si>
  <si>
    <t>ผลต่างของอัตราแลกเปลี่ยนจากการ</t>
  </si>
  <si>
    <t xml:space="preserve">   แปลงค่างบการเงิน</t>
  </si>
  <si>
    <t xml:space="preserve">   กระแสเงินสด</t>
  </si>
  <si>
    <t>ภาษีเงินได้ของรายการที่อาจถูกจัดประเภทใหม่</t>
  </si>
  <si>
    <t>รวมรายการที่อาจถูกจัดประเภทใหม่ไว้ใน</t>
  </si>
  <si>
    <t xml:space="preserve">   กำไรหรือขาดทุนในภายหลัง</t>
  </si>
  <si>
    <t>รายการที่จะไม่ถูกจัดประเภทใหม่</t>
  </si>
  <si>
    <t xml:space="preserve">  ยุติธรรมผ่านกำไรขาดทุนเบ็ดเสร็จอื่น</t>
  </si>
  <si>
    <t>ขาดทุนจากการวัดมูลค่าใหม่ของ</t>
  </si>
  <si>
    <t xml:space="preserve">   ผลประโยชน์พนักงานที่กำหนดไว้</t>
  </si>
  <si>
    <t>ภาษีเงินได้ของรายการที่จะไม่ถูกจัดประเภทใหม่</t>
  </si>
  <si>
    <t>รวมรายการที่จะไม่ถูกจัดประเภทใหม่ไว้ใน</t>
  </si>
  <si>
    <t xml:space="preserve">กำไร (ขาดทุน) เบ็ดเสร็จอื่นสำหรับงวด  </t>
  </si>
  <si>
    <t xml:space="preserve">   - สุทธิจากภาษี</t>
  </si>
  <si>
    <t>กำไรขาดทุนเบ็ดเสร็จรวมสำหรับงวด</t>
  </si>
  <si>
    <t>งบกำไรขาดทุนเบ็ดเสร็จ (ต่อ) (ไม่ได้ตรวจสอบ)</t>
  </si>
  <si>
    <t>การแบ่งปันกำไร (ขาดทุน) เบ็ดเสร็จรวม</t>
  </si>
  <si>
    <t>ขาดทุนจากการเปลี่ยนแปลง</t>
  </si>
  <si>
    <t xml:space="preserve">   มูลค่ายุติธรรมของสินทรัพย์ชีวภาพ</t>
  </si>
  <si>
    <t>(กลับรายการ) ขาดทุนจากการด้อยค่า</t>
  </si>
  <si>
    <t>ผลกำไร (ขาดทุน) จากการป้องกันความเสี่ยง</t>
  </si>
  <si>
    <t>กำไรขาดทุนเบ็ดเสร็จอื่นสำหรับงวด</t>
  </si>
  <si>
    <t>การแบ่งปันกำไรขาดทุนเบ็ดเสร็จรวม</t>
  </si>
  <si>
    <t>งบแสดงการเปลี่ยนแปลงส่วนของผู้ถือหุ้น (ไม่ได้ตรวจสอบ)</t>
  </si>
  <si>
    <t>ผลกำไร (ขาดทุน)</t>
  </si>
  <si>
    <t>ส่วนเกินทุนจาก</t>
  </si>
  <si>
    <t>ส่วนเกินทุน</t>
  </si>
  <si>
    <t>ผลขาดทุน</t>
  </si>
  <si>
    <t>จากเงินลงทุนใน</t>
  </si>
  <si>
    <t>การเปลี่ยนแปลง</t>
  </si>
  <si>
    <t>จากรายการ</t>
  </si>
  <si>
    <t>ผลกำไร</t>
  </si>
  <si>
    <t>จากการ</t>
  </si>
  <si>
    <t>ตราสารทุนที่</t>
  </si>
  <si>
    <t>ผลต่างของ</t>
  </si>
  <si>
    <t>ส่วนได้เสีย</t>
  </si>
  <si>
    <t>กับกิจการภาย</t>
  </si>
  <si>
    <t>ป้องกัน</t>
  </si>
  <si>
    <t>วัดมูลค่ายุติธรรม</t>
  </si>
  <si>
    <t>อัตราแลกเปลี่ยน</t>
  </si>
  <si>
    <t>องค์ประกอบอื่น</t>
  </si>
  <si>
    <t>หุ้นกู้ด้อยสิทธิ</t>
  </si>
  <si>
    <t>รวมส่วนของ</t>
  </si>
  <si>
    <t>ที่ออกและ</t>
  </si>
  <si>
    <t>ส่วนเกิน</t>
  </si>
  <si>
    <t>ในบริษัทย่อย</t>
  </si>
  <si>
    <t>ใต้การควบคุม</t>
  </si>
  <si>
    <t>ทุนสำรอง</t>
  </si>
  <si>
    <t>ยังไม่ได้</t>
  </si>
  <si>
    <t>หุ้นทุน</t>
  </si>
  <si>
    <t>ตีราคา</t>
  </si>
  <si>
    <t>ความเสี่ยง</t>
  </si>
  <si>
    <t>ผ่านกำไรขาดทุน</t>
  </si>
  <si>
    <t>จากการแปลงค่า</t>
  </si>
  <si>
    <t>ของ</t>
  </si>
  <si>
    <t>ที่มีลักษณะ</t>
  </si>
  <si>
    <t>ผู้ถือหุ้น</t>
  </si>
  <si>
    <t>ที่ไม่มีอำนาจ</t>
  </si>
  <si>
    <t xml:space="preserve">ชำระแล้ว </t>
  </si>
  <si>
    <t>มูลค่าหุ้นสามัญ</t>
  </si>
  <si>
    <t>ส่วนเกินทุนอื่น</t>
  </si>
  <si>
    <t>และบริษัทร่วม</t>
  </si>
  <si>
    <t>เดียวกัน</t>
  </si>
  <si>
    <t>ตามกฎหมาย</t>
  </si>
  <si>
    <t>จัดสรร</t>
  </si>
  <si>
    <t xml:space="preserve">ซื้อคืน </t>
  </si>
  <si>
    <t>กระแสเงินสด</t>
  </si>
  <si>
    <t>เบ็ดเสร็จอื่น</t>
  </si>
  <si>
    <t>งบการเงิน</t>
  </si>
  <si>
    <t>คล้ายทุน</t>
  </si>
  <si>
    <t>ของบริษัท</t>
  </si>
  <si>
    <t>ควบคุม</t>
  </si>
  <si>
    <t>ยอดคงเหลือ ณ วันที่ 1 มกราคม 2563</t>
  </si>
  <si>
    <t>รายการกับผู้ถือหุ้นที่บันทึกโดยตรงเข้าส่วนของผู้ถือหุ้น</t>
  </si>
  <si>
    <t xml:space="preserve">   การจัดสรรส่วนทุนให้ผู้ถือหุ้น</t>
  </si>
  <si>
    <t xml:space="preserve">    เงินปันผลจ่าย</t>
  </si>
  <si>
    <t xml:space="preserve">    ซื้อหุ้นคืน</t>
  </si>
  <si>
    <t xml:space="preserve">   รวมการจัดสรรส่วนทุนให้ผู้ถือหุ้น</t>
  </si>
  <si>
    <t xml:space="preserve">   การเปลี่ยนแปลงในส่วนได้เสียของบริษัทย่อยและบริษัทร่วม</t>
  </si>
  <si>
    <t xml:space="preserve">   การเปลี่ยนแปลงในส่วนได้เสียในบริษัทย่อย</t>
  </si>
  <si>
    <t xml:space="preserve">      โดยอำนาจควบคุมไม่เปลี่ยนแปลง</t>
  </si>
  <si>
    <t xml:space="preserve">   การเปลี่ยนแปลงในส่วนได้เสียในบริษัทร่วม</t>
  </si>
  <si>
    <t xml:space="preserve">   บริษัทย่อยออกหุ้นเพิ่มทุน</t>
  </si>
  <si>
    <t xml:space="preserve">   การได้มาซึ่งบริษัทย่อยที่มีส่วนได้เสียที่ไม่มีอำนาจควบคุม</t>
  </si>
  <si>
    <t xml:space="preserve">   รวมการเปลี่ยนแปลงในส่วนได้เสียของบริษัทย่อยและบริษัทร่วม</t>
  </si>
  <si>
    <t>รวมรายการกับผู้ถือหุ้นที่บันทึกโดยตรงเข้าส่วนของผู้ถือหุ้น</t>
  </si>
  <si>
    <t>กำไรขาดทุนเบ็ดเสร็จสำหรับงวด</t>
  </si>
  <si>
    <t xml:space="preserve">   กำไร</t>
  </si>
  <si>
    <t xml:space="preserve">   กำไรขาดทุนเบ็ดเสร็จอื่น</t>
  </si>
  <si>
    <t xml:space="preserve">      - ขาดทุนจากการวัดมูลค่าใหม่ของผลประโยชน์พนักงานที่กำหนดไว้</t>
  </si>
  <si>
    <t xml:space="preserve">      - อื่นๆ </t>
  </si>
  <si>
    <t>รวมกำไรขาดทุนเบ็ดเสร็จสำหรับงวด</t>
  </si>
  <si>
    <t>ยอดคงเหลือ ณ วันที่ 1 มกราคม 2564</t>
  </si>
  <si>
    <t xml:space="preserve">   บริษัทย่อยเลิกกิจการ</t>
  </si>
  <si>
    <t>โอนไปกำไรสะสม</t>
  </si>
  <si>
    <t>บริษัท เจริญโภคภัณฑ์อาหาร จำกัด  (มหาชน) และบริษัทย่อย</t>
  </si>
  <si>
    <t>จากรายการกับ</t>
  </si>
  <si>
    <t>กิจการภายใต้</t>
  </si>
  <si>
    <t>การตีราคา</t>
  </si>
  <si>
    <t xml:space="preserve"> มูลค่าหุ้นสามัญ</t>
  </si>
  <si>
    <t>การควบคุมเดียวกัน</t>
  </si>
  <si>
    <t xml:space="preserve">   เงินปันผลจ่าย</t>
  </si>
  <si>
    <t xml:space="preserve">   ซื้อหุ้นคืน</t>
  </si>
  <si>
    <t xml:space="preserve">ดอกเบี้ยจ่ายสำหรับหุ้นกู้ด้อยสิทธิที่มีลักษณะคล้ายทุน </t>
  </si>
  <si>
    <t>งบกระแสเงินสด (ไม่ได้ตรวจสอบ)</t>
  </si>
  <si>
    <t>กระแสเงินสดจากกิจกรรมดำเนินงาน</t>
  </si>
  <si>
    <t>ปรับรายการที่กระทบกำไรเป็นเงินสดรับ (จ่าย)</t>
  </si>
  <si>
    <t>ค่าเสื่อมราคา</t>
  </si>
  <si>
    <t>ค่าตัดจำหน่าย</t>
  </si>
  <si>
    <t>ค่าเสื่อมราคาของสินทรัพย์ชีวภาพ</t>
  </si>
  <si>
    <t xml:space="preserve">   ของลูกหนี้การค้าและลูกหนี้อื่น</t>
  </si>
  <si>
    <t>(กลับรายการ) ผลขาดทุนจากการปรับลดมูลค่าสินค้าคงเหลือ</t>
  </si>
  <si>
    <t>ดอกเบี้ยรับ</t>
  </si>
  <si>
    <t>ต้นทุนทางการเงิน</t>
  </si>
  <si>
    <t xml:space="preserve">ขาดทุนจากการขายและตัดจำหน่าย </t>
  </si>
  <si>
    <t>(กำไร) ขาดทุนจากอัตราแลกเปลี่ยนที่ยังไม่เกิดขึ้นจริง</t>
  </si>
  <si>
    <t>ขาดทุนจากการเปลี่ยนแปลงมูลค่ายุติธรรม</t>
  </si>
  <si>
    <t xml:space="preserve">   ของสินทรัพย์ชีวภาพ</t>
  </si>
  <si>
    <t>ค่าใช้จ่าย (รายได้) ภาษีเงินได้</t>
  </si>
  <si>
    <t>กระแสเงินสดจากกิจกรรมดำเนินงาน (ต่อ)</t>
  </si>
  <si>
    <t>การเปลี่ยนแปลงในสินทรัพย์และหนี้สินดำเนินงาน</t>
  </si>
  <si>
    <t>สินทรัพย์ชีวภาพ</t>
  </si>
  <si>
    <t xml:space="preserve">เจ้าหนี้การค้าและเจ้าหนี้อื่น </t>
  </si>
  <si>
    <t>จ่ายภาษีเงินได้</t>
  </si>
  <si>
    <t>กระแสเงินสดสุทธิได้มาจากกิจกรรมดำเนินงาน</t>
  </si>
  <si>
    <t>กระแสเงินสดจากกิจกรรมลงทุน</t>
  </si>
  <si>
    <t>เงินสดรับ (จ่าย) จากการให้กู้ยืมระยะสั้นแก่กิจการ</t>
  </si>
  <si>
    <t xml:space="preserve">   ที่เกี่ยวข้องกัน</t>
  </si>
  <si>
    <t>เงินสดจ่ายเพื่อซื้อเงินลงทุน</t>
  </si>
  <si>
    <t>เงินสดรับจากการขายเงินลงทุน</t>
  </si>
  <si>
    <t>เงินสดจ่ายเพื่อซื้อที่ดิน อาคารและอุปกรณ์</t>
  </si>
  <si>
    <t xml:space="preserve">   และอสังหาริมทรัพย์เพื่อการลงทุน</t>
  </si>
  <si>
    <t>เงินสดรับจากการขายที่ดิน อาคารและอุปกรณ์</t>
  </si>
  <si>
    <t xml:space="preserve">เงินสดจ่ายเพื่อซื้อสินทรัพย์ไม่มีตัวตนอื่น </t>
  </si>
  <si>
    <t>กระแสเงินสดจากกิจกรรมลงทุน (ต่อ)</t>
  </si>
  <si>
    <t xml:space="preserve">เงินสดรับจากการขายสินทรัพย์ไม่มีตัวตนอื่น </t>
  </si>
  <si>
    <t>เงินสดจ่ายค่าสินทรัพย์สิทธิการใช้</t>
  </si>
  <si>
    <t>กระแสเงินสดสุทธิได้มาจาก (ใช้ไปใน) กิจกรรมลงทุน</t>
  </si>
  <si>
    <t>กระแสเงินสดจากกิจกรรมจัดหาเงิน</t>
  </si>
  <si>
    <t>เงินสดรับจาก (จ่ายเพื่อชำระคืน) เงินกู้ยืมระยะสั้น</t>
  </si>
  <si>
    <t xml:space="preserve">   จากสถาบันการเงิน</t>
  </si>
  <si>
    <t>เงินสดรับจาก (จ่ายเพื่อชำระคืน) ตั๋วแลกเงิน</t>
  </si>
  <si>
    <t>เงินสดรับจากเงินกู้ยืมระยะสั้นจากบริษัทอื่น</t>
  </si>
  <si>
    <t>เงินสดจ่ายเพื่อชำระหนี้สินตามสัญญาเช่า</t>
  </si>
  <si>
    <t>เงินสดจ่ายเพื่อซื้อหุ้นทุนคืน</t>
  </si>
  <si>
    <t>เงินสดรับจากเงินกู้ยืมระยะยาวจากสถาบันการเงิน</t>
  </si>
  <si>
    <t>เงินสดจ่ายเพื่อชำระเงินกู้ยืมระยะยาวจากสถาบันการเงิน</t>
  </si>
  <si>
    <t>เงินสดรับจากการออกหุ้นกู้</t>
  </si>
  <si>
    <t>เงินสดจ่ายเพื่อชำระคืนหุ้นกู้</t>
  </si>
  <si>
    <t>เงินสดจ่ายชำระต้นทุนธุรกรรมทางการเงิน</t>
  </si>
  <si>
    <t>ดอกเบี้ยจ่าย</t>
  </si>
  <si>
    <t>เงินปันผลจ่ายให้ส่วนได้เสียที่ไม่มีอำนาจควบคุม</t>
  </si>
  <si>
    <t>เงินสดรับจากการออกหุ้นสามัญเพิ่มทุน</t>
  </si>
  <si>
    <t>เงินสดรับจาก (จ่ายซื้อ) ส่วนได้เสียที่ไม่มีอำนาจควบคุม</t>
  </si>
  <si>
    <t>กระแสเงินสดสุทธิได้มาจาก (ใช้ไปใน) กิจกรรมจัดหาเงิน</t>
  </si>
  <si>
    <t xml:space="preserve">เงินสดและรายการเทียบเท่าเงินสดเพิ่มขึ้น (ลดลง) สุทธิ </t>
  </si>
  <si>
    <t xml:space="preserve">   ก่อนผลกระทบของอัตราแลกเปลี่ยน  </t>
  </si>
  <si>
    <t>ผลกระทบของอัตราแลกเปลี่ยนที่มีต่อเงินสดและรายการ</t>
  </si>
  <si>
    <t xml:space="preserve">   เทียบเท่าเงินสด</t>
  </si>
  <si>
    <t xml:space="preserve">เงินสดและรายการเทียบเท่าเงินสดเพิ่มขึ้น  (ลดลง) สุทธิ </t>
  </si>
  <si>
    <t xml:space="preserve">เงินสดและรายการเทียบเท่าเงินสด ณ 1 มกราคม </t>
  </si>
  <si>
    <t>ข้อมูลงบกระแสเงินสดเปิดเผยเพิ่มเติม</t>
  </si>
  <si>
    <t xml:space="preserve">1.    เงินสดและรายการเทียบเท่าเงินสด </t>
  </si>
  <si>
    <t>ประกอบด้วย</t>
  </si>
  <si>
    <t>เงินเบิกเกินบัญชี</t>
  </si>
  <si>
    <t>สุทธิ</t>
  </si>
  <si>
    <t>2.    รายการที่ไม่ใช่เงินสด</t>
  </si>
  <si>
    <t>สินทรัพย์ไม่หมุนเวียนที่จัดประเภทเป็น</t>
  </si>
  <si>
    <t>ดอกเบี้ยจ่ายสำหรับหุ้นกู้ด้อยสิทธิที่มีลักษณะคล้ายทุน</t>
  </si>
  <si>
    <t xml:space="preserve">   ที่ดิน อาคาร และอุปกรณ์ สินทรัพย์สิทธิการใช้ </t>
  </si>
  <si>
    <t xml:space="preserve">   สินทรัพย์ไม่มีตัวตนอื่น และอสังหาริมทรัพย์เพื่อการลงทุน</t>
  </si>
  <si>
    <t>เงินสดรับ (จ่าย) จากการให้กู้ยืมระยะยาวแก่กิจการที่เกี่ยวข้องกัน</t>
  </si>
  <si>
    <t>จ่ายผลประโยชน์พนักงาน</t>
  </si>
  <si>
    <t xml:space="preserve">   ของเงินลงทุนในบริษัทร่วม</t>
  </si>
  <si>
    <t>กำไรจากการเปลี่ยนแปลงมูลค่ายุติธรรม</t>
  </si>
  <si>
    <t xml:space="preserve">   ยุติธรรมผ่านกำไรขาดทุนเบ็ดเสร็จอื่น</t>
  </si>
  <si>
    <t xml:space="preserve"> (ขาดทุน) จาก</t>
  </si>
  <si>
    <t>การป้องกัน</t>
  </si>
  <si>
    <t xml:space="preserve">      - กำไร (ขาดทุน) จากการวัดมูลค่าใหม่ของผลประโยชน์พนักงานที่กำหนดไว้</t>
  </si>
  <si>
    <t>จ่ายเงินปันผลของบริษัทสุทธิจากส่วนที่เป็นของหุ้นทุนซื้อคืน</t>
  </si>
  <si>
    <t>ผลกำไร (ขาดทุน) จากการตีราคาสินทรัพย์ใหม่</t>
  </si>
  <si>
    <t>ผลกำไร (ขาดทุน) จากเงินลงทุนในตราสารทุนที่วัดมูลค่า</t>
  </si>
  <si>
    <t>หนี้สินทางการเงินอื่น</t>
  </si>
  <si>
    <t>เงินสดรับจาก (จ่ายเพื่อชำระคืน) เงินกู้ยืมระยะสั้นจาก</t>
  </si>
  <si>
    <t xml:space="preserve">   กิจการที่เกี่ยวข้องกัน</t>
  </si>
  <si>
    <t>กำไรจากการเลิกบริษัทย่อย</t>
  </si>
  <si>
    <t>หนี้สินที่รวมในกลุ่มสินทรัพย์ที่จะจำหน่าย</t>
  </si>
  <si>
    <t xml:space="preserve">    ที่จัดประเภทเป็นสินทรัพย์ที่ถือไว้เพื่อขาย</t>
  </si>
  <si>
    <t>เงินสดจ่ายจากการเลิกบริษัทย่อย</t>
  </si>
  <si>
    <t>ขาดทุนจากการเปลี่ยนแปลงมูลค่ายุติธรรมที่ยังไม่เกิดขึ้น</t>
  </si>
  <si>
    <t>30 กันยายน</t>
  </si>
  <si>
    <t>วันที่ 30 กันยายน</t>
  </si>
  <si>
    <t>-</t>
  </si>
  <si>
    <t>ขาดทุนจากการเปลี่ยนแปลงมูลค่า</t>
  </si>
  <si>
    <t xml:space="preserve">   ยุติธรรมของเงินลงทุนในบริษัทร่วม</t>
  </si>
  <si>
    <t>ผลกำไรจากการตีราคาสินทรัพย์ใหม่</t>
  </si>
  <si>
    <t>สำหรับงวดเก้าเดือนสิ้นสุดวันที่ 30 กันยายน 2563</t>
  </si>
  <si>
    <t>ยอดคงเหลือ ณ วันที่ 30 กันยายน 2563</t>
  </si>
  <si>
    <t>สำหรับงวดเก้าเดือนสิ้นสุดวันที่ 30 กันยายน 2564</t>
  </si>
  <si>
    <t>ยอดคงเหลือ ณ วันที่ 30 กันยายน 2564</t>
  </si>
  <si>
    <t>สำหรับงวดเก้าเดือนสิ้นสุด</t>
  </si>
  <si>
    <t>สินทรัพย์ทางการเงินไม่หมุนเวียนอื่น</t>
  </si>
  <si>
    <t>ขาดทุนจากการด้อยค่า</t>
  </si>
  <si>
    <t xml:space="preserve">ส่วนแบ่งกำไร (ขาดทุน) จากเงินลงทุนในบริษัทร่วม </t>
  </si>
  <si>
    <t>กำไร (ขาดทุน) สำหรับงวด</t>
  </si>
  <si>
    <t>การแบ่งปันกำไร (ขาดทุน)</t>
  </si>
  <si>
    <r>
      <t xml:space="preserve">กำไร (ขาดทุน) ต่อหุ้นขั้นพื้นฐาน </t>
    </r>
    <r>
      <rPr>
        <b/>
        <i/>
        <sz val="15"/>
        <rFont val="Angsana New"/>
        <family val="1"/>
      </rPr>
      <t>(บาท)</t>
    </r>
  </si>
  <si>
    <r>
      <t xml:space="preserve">กำไร (ขาดทุน) ต่อหุ้นปรับลด </t>
    </r>
    <r>
      <rPr>
        <b/>
        <i/>
        <sz val="15"/>
        <rFont val="Angsana New"/>
        <family val="1"/>
      </rPr>
      <t>(บาท)</t>
    </r>
  </si>
  <si>
    <t>ผลกำไร (ขาดทุน) จากการวัดมูลค่าใหม่ของ</t>
  </si>
  <si>
    <t>กำไร (ขาดทุน) เบ็ดเสร็จรวมสำหรับงวด</t>
  </si>
  <si>
    <t>ซื้อคืน</t>
  </si>
  <si>
    <t>(กำไร) ขาดทุนจากการเปลี่ยนแปลงมูลค่ายุติธรรมของ</t>
  </si>
  <si>
    <t>กำไร (ขาดทุน) ก่อนค่าใช้จ่าย (รายได้) ภาษีเงินได้</t>
  </si>
  <si>
    <t xml:space="preserve">ผลกำไร (ขาดทุน) </t>
  </si>
  <si>
    <t>จากการตีราคา</t>
  </si>
  <si>
    <t>เงินสดจ่ายจากสินทรัพย์ทางการเงินหมุนเวียนอื่น</t>
  </si>
  <si>
    <t>เงินสดจ่ายสุทธิจากการซื้อบริษัทย่อย</t>
  </si>
  <si>
    <t>(กลับรายการ) ผลขาดทุนด้านเครดิตที่คาดว่าจะเกิดขึ้น</t>
  </si>
  <si>
    <t xml:space="preserve">   ของอนุพันธ์</t>
  </si>
  <si>
    <t>เงินสดและรายการเทียบเท่าเงินสด ณ  30  กันยายน</t>
  </si>
  <si>
    <t xml:space="preserve">                      </t>
  </si>
  <si>
    <t xml:space="preserve">               139 ล้านบาท)</t>
  </si>
  <si>
    <t xml:space="preserve">        2.2  ในระหว่างงวดเก้าเดือนสิ้นสุดวันที่   30   กันยายน   2564  บริษัทย่อยในต่างประเทศแห่งหนึ่งได้ประเมินราคาที่ดินใหม่และรับรู้มูลค่าที่ดิน</t>
  </si>
  <si>
    <r>
      <t xml:space="preserve">                เพิ่มขึ้นในงบการเงินรวมจำนวน  68  ล้านบาท  </t>
    </r>
    <r>
      <rPr>
        <i/>
        <sz val="15"/>
        <rFont val="Angsana New"/>
        <family val="1"/>
      </rPr>
      <t>(2563: กลุ่มบริษัทและบริษัทได้มีการประเมินราคาที่ดินใหม่และรับรู้มูลค่าที่ดินเพิ่มขึ้นใน</t>
    </r>
  </si>
  <si>
    <t xml:space="preserve">                งบการเงินรวมและงบการเงินเฉพาะกิจการจำนวน  13,744 ล้านบาท และ 2,837 ล้านบาท ตามลำดับ)</t>
  </si>
  <si>
    <t xml:space="preserve">        2.3  ในระหว่างงวดเก้าเดือนสิ้นสุดวันที่ 30 กันยายน 2564 บริษัทได้เข้าทำสัญญาซื้ออสังหาริมทรัพย์เพื่อการลงทุนเป็นจำนวนเงิน 554 ล้านบาท </t>
  </si>
  <si>
    <t xml:space="preserve">               โดยชำระค่าอสังหาริมทรัพย์เพื่อการลงทุนดังกล่าวด้วยการหักกลบลบหนี้กับลูกหนี้อื่นของบริษัทเป็นจำนวนเงิน  427  ล้านบาท </t>
  </si>
  <si>
    <t>7, 13</t>
  </si>
  <si>
    <r>
      <t xml:space="preserve">        2.1  ณ วันที่ 30 กันยายน 2564 กลุ่มบริษัทมีเงินปันผลค้างรับเป็นจำนวนเงิน 216 ล้านบาท  </t>
    </r>
    <r>
      <rPr>
        <i/>
        <sz val="15"/>
        <rFont val="Angsana New"/>
        <family val="1"/>
      </rPr>
      <t xml:space="preserve">(2563: กลุ่มบริษัทมีเงินปันผลค้างรับเป็นจำนวนเงิน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</si>
</sst>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#,##0\ ;\(#,##0\)"/>
    <numFmt numFmtId="166" formatCode="_(&quot;฿&quot;* #,##0.00_);_(&quot;฿&quot;* \(#,##0.00\);_(&quot;฿&quot;* &quot;-&quot;??_);_(@_)"/>
    <numFmt numFmtId="167" formatCode="#,##0.00\ ;\(#,##0.00\)"/>
  </numFmts>
  <fonts count="28">
    <font>
      <sz val="15"/>
      <name val="Angsana New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ngsana New"/>
      <family val="1"/>
    </font>
    <font>
      <sz val="15"/>
      <name val="Angsana New"/>
      <family val="1"/>
    </font>
    <font>
      <b/>
      <sz val="15"/>
      <name val="Angsana New"/>
      <family val="1"/>
    </font>
    <font>
      <i/>
      <sz val="15"/>
      <name val="Angsana New"/>
      <family val="1"/>
    </font>
    <font>
      <b/>
      <i/>
      <sz val="15"/>
      <name val="Angsana New"/>
      <family val="1"/>
    </font>
    <font>
      <sz val="15"/>
      <color indexed="8"/>
      <name val="Angsana New"/>
      <family val="1"/>
    </font>
    <font>
      <b/>
      <sz val="15"/>
      <color indexed="8"/>
      <name val="Angsana New"/>
      <family val="1"/>
    </font>
    <font>
      <b/>
      <sz val="16"/>
      <color indexed="8"/>
      <name val="Angsana New"/>
      <family val="1"/>
    </font>
    <font>
      <sz val="17"/>
      <name val="Angsana New"/>
      <family val="1"/>
    </font>
    <font>
      <b/>
      <sz val="17"/>
      <color indexed="8"/>
      <name val="Angsana New"/>
      <family val="1"/>
    </font>
    <font>
      <sz val="16"/>
      <name val="Angsana New"/>
      <family val="1"/>
    </font>
    <font>
      <i/>
      <sz val="15"/>
      <color indexed="8"/>
      <name val="Angsana New"/>
      <family val="1"/>
    </font>
    <font>
      <b/>
      <i/>
      <sz val="15"/>
      <color indexed="8"/>
      <name val="Angsana New"/>
      <family val="1"/>
    </font>
    <font>
      <sz val="16"/>
      <color indexed="8"/>
      <name val="Angsana New"/>
      <family val="1"/>
    </font>
    <font>
      <i/>
      <sz val="16"/>
      <name val="Angsana New"/>
      <family val="1"/>
    </font>
    <font>
      <sz val="10"/>
      <name val="Arial"/>
      <family val="2"/>
    </font>
    <font>
      <b/>
      <i/>
      <sz val="16"/>
      <name val="Angsana New"/>
      <family val="1"/>
    </font>
    <font>
      <sz val="14"/>
      <name val="Cordia New"/>
      <family val="2"/>
    </font>
    <font>
      <sz val="15"/>
      <name val="Webdings"/>
      <family val="1"/>
      <charset val="2"/>
    </font>
    <font>
      <sz val="11"/>
      <color theme="1"/>
      <name val="Calibri"/>
      <family val="2"/>
      <scheme val="minor"/>
    </font>
    <font>
      <sz val="15"/>
      <color rgb="FFFF0000"/>
      <name val="Angsana New"/>
      <family val="1"/>
    </font>
    <font>
      <sz val="15"/>
      <color rgb="FF0070C0"/>
      <name val="Angsana New"/>
      <family val="1"/>
    </font>
    <font>
      <sz val="15"/>
      <name val="Calibri"/>
      <family val="2"/>
      <scheme val="minor"/>
    </font>
    <font>
      <b/>
      <sz val="15"/>
      <name val="Calibri"/>
      <family val="2"/>
      <scheme val="minor"/>
    </font>
    <font>
      <sz val="11"/>
      <color theme="1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2">
    <xf numFmtId="0" fontId="0" fillId="0" borderId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4" fillId="0" borderId="0"/>
    <xf numFmtId="0" fontId="20" fillId="0" borderId="0"/>
    <xf numFmtId="0" fontId="4" fillId="0" borderId="0"/>
    <xf numFmtId="43" fontId="1" fillId="0" borderId="0" applyFont="0" applyFill="0" applyBorder="0" applyAlignment="0" applyProtection="0"/>
    <xf numFmtId="0" fontId="27" fillId="0" borderId="0"/>
  </cellStyleXfs>
  <cellXfs count="288">
    <xf numFmtId="0" fontId="0" fillId="0" borderId="0" xfId="0"/>
    <xf numFmtId="0" fontId="4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 applyAlignment="1"/>
    <xf numFmtId="0" fontId="6" fillId="0" borderId="0" xfId="0" applyFont="1" applyFill="1" applyAlignment="1"/>
    <xf numFmtId="0" fontId="3" fillId="0" borderId="0" xfId="0" applyFont="1" applyFill="1" applyAlignment="1"/>
    <xf numFmtId="164" fontId="4" fillId="0" borderId="0" xfId="1" applyNumberFormat="1" applyFont="1" applyFill="1" applyAlignment="1"/>
    <xf numFmtId="164" fontId="5" fillId="0" borderId="0" xfId="1" applyNumberFormat="1" applyFont="1" applyFill="1" applyAlignment="1"/>
    <xf numFmtId="0" fontId="7" fillId="0" borderId="0" xfId="0" applyFont="1" applyFill="1" applyAlignment="1">
      <alignment horizontal="center"/>
    </xf>
    <xf numFmtId="165" fontId="4" fillId="0" borderId="1" xfId="0" applyNumberFormat="1" applyFont="1" applyFill="1" applyBorder="1" applyAlignment="1"/>
    <xf numFmtId="165" fontId="5" fillId="0" borderId="2" xfId="0" applyNumberFormat="1" applyFont="1" applyFill="1" applyBorder="1" applyAlignment="1"/>
    <xf numFmtId="165" fontId="5" fillId="0" borderId="0" xfId="0" applyNumberFormat="1" applyFont="1" applyFill="1" applyAlignment="1"/>
    <xf numFmtId="164" fontId="4" fillId="0" borderId="0" xfId="0" applyNumberFormat="1" applyFont="1" applyFill="1" applyAlignment="1"/>
    <xf numFmtId="164" fontId="4" fillId="0" borderId="0" xfId="0" applyNumberFormat="1" applyFont="1" applyFill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165" fontId="5" fillId="0" borderId="0" xfId="0" applyNumberFormat="1" applyFont="1" applyFill="1" applyAlignment="1">
      <alignment horizontal="right"/>
    </xf>
    <xf numFmtId="164" fontId="4" fillId="0" borderId="0" xfId="1" applyNumberFormat="1" applyFont="1" applyFill="1" applyBorder="1" applyAlignment="1"/>
    <xf numFmtId="164" fontId="0" fillId="0" borderId="1" xfId="0" applyNumberFormat="1" applyFill="1" applyBorder="1" applyAlignment="1">
      <alignment horizontal="center"/>
    </xf>
    <xf numFmtId="0" fontId="0" fillId="0" borderId="0" xfId="0" applyFill="1" applyAlignment="1">
      <alignment horizontal="left"/>
    </xf>
    <xf numFmtId="164" fontId="0" fillId="0" borderId="0" xfId="1" applyNumberFormat="1" applyFont="1" applyFill="1" applyAlignment="1"/>
    <xf numFmtId="49" fontId="0" fillId="0" borderId="0" xfId="0" applyNumberFormat="1" applyFill="1" applyAlignment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8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65" fontId="9" fillId="0" borderId="0" xfId="0" quotePrefix="1" applyNumberFormat="1" applyFont="1" applyFill="1" applyAlignment="1">
      <alignment horizontal="right"/>
    </xf>
    <xf numFmtId="0" fontId="5" fillId="0" borderId="0" xfId="0" applyFont="1" applyFill="1" applyBorder="1" applyAlignment="1"/>
    <xf numFmtId="165" fontId="5" fillId="0" borderId="0" xfId="0" applyNumberFormat="1" applyFont="1" applyFill="1" applyBorder="1" applyAlignment="1"/>
    <xf numFmtId="0" fontId="0" fillId="0" borderId="0" xfId="0" applyFont="1" applyFill="1" applyAlignment="1"/>
    <xf numFmtId="165" fontId="9" fillId="0" borderId="0" xfId="0" applyNumberFormat="1" applyFont="1" applyFill="1" applyAlignment="1">
      <alignment horizontal="center"/>
    </xf>
    <xf numFmtId="49" fontId="3" fillId="0" borderId="0" xfId="0" applyNumberFormat="1" applyFont="1" applyFill="1" applyAlignment="1"/>
    <xf numFmtId="0" fontId="17" fillId="0" borderId="0" xfId="0" applyFont="1" applyFill="1" applyAlignment="1">
      <alignment horizontal="center"/>
    </xf>
    <xf numFmtId="0" fontId="13" fillId="0" borderId="0" xfId="0" applyFont="1" applyFill="1" applyAlignment="1"/>
    <xf numFmtId="49" fontId="4" fillId="0" borderId="0" xfId="0" applyNumberFormat="1" applyFont="1" applyFill="1" applyAlignment="1"/>
    <xf numFmtId="0" fontId="5" fillId="0" borderId="0" xfId="0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49" fontId="5" fillId="0" borderId="0" xfId="0" applyNumberFormat="1" applyFont="1" applyFill="1" applyAlignment="1"/>
    <xf numFmtId="165" fontId="0" fillId="0" borderId="0" xfId="0" applyNumberFormat="1" applyFont="1" applyFill="1" applyAlignment="1"/>
    <xf numFmtId="165" fontId="5" fillId="0" borderId="1" xfId="0" applyNumberFormat="1" applyFont="1" applyFill="1" applyBorder="1" applyAlignment="1"/>
    <xf numFmtId="41" fontId="0" fillId="0" borderId="0" xfId="1" applyNumberFormat="1" applyFont="1" applyFill="1" applyAlignment="1">
      <alignment horizontal="right"/>
    </xf>
    <xf numFmtId="41" fontId="0" fillId="0" borderId="1" xfId="1" applyNumberFormat="1" applyFont="1" applyFill="1" applyBorder="1" applyAlignment="1">
      <alignment horizontal="right"/>
    </xf>
    <xf numFmtId="37" fontId="4" fillId="0" borderId="0" xfId="0" applyNumberFormat="1" applyFont="1" applyFill="1" applyAlignment="1"/>
    <xf numFmtId="49" fontId="0" fillId="0" borderId="0" xfId="0" applyNumberFormat="1" applyFont="1" applyFill="1" applyAlignment="1"/>
    <xf numFmtId="49" fontId="5" fillId="0" borderId="0" xfId="0" applyNumberFormat="1" applyFont="1" applyFill="1" applyBorder="1" applyAlignment="1"/>
    <xf numFmtId="49" fontId="0" fillId="0" borderId="0" xfId="0" applyNumberFormat="1" applyFill="1" applyBorder="1" applyAlignment="1">
      <alignment horizontal="center"/>
    </xf>
    <xf numFmtId="49" fontId="7" fillId="0" borderId="0" xfId="0" applyNumberFormat="1" applyFont="1" applyFill="1" applyAlignment="1"/>
    <xf numFmtId="41" fontId="0" fillId="0" borderId="0" xfId="1" applyNumberFormat="1" applyFont="1" applyFill="1" applyBorder="1" applyAlignment="1">
      <alignment horizontal="right"/>
    </xf>
    <xf numFmtId="165" fontId="0" fillId="0" borderId="0" xfId="0" applyNumberFormat="1" applyFont="1" applyFill="1" applyBorder="1" applyAlignment="1"/>
    <xf numFmtId="165" fontId="5" fillId="0" borderId="4" xfId="0" applyNumberFormat="1" applyFont="1" applyFill="1" applyBorder="1" applyAlignment="1"/>
    <xf numFmtId="165" fontId="5" fillId="0" borderId="3" xfId="0" applyNumberFormat="1" applyFont="1" applyFill="1" applyBorder="1" applyAlignment="1"/>
    <xf numFmtId="49" fontId="4" fillId="0" borderId="0" xfId="0" applyNumberFormat="1" applyFont="1" applyFill="1" applyBorder="1" applyAlignment="1"/>
    <xf numFmtId="165" fontId="4" fillId="0" borderId="0" xfId="0" applyNumberFormat="1" applyFont="1" applyFill="1" applyBorder="1" applyAlignment="1">
      <alignment horizontal="center"/>
    </xf>
    <xf numFmtId="165" fontId="0" fillId="0" borderId="0" xfId="0" applyNumberFormat="1" applyFill="1" applyAlignment="1"/>
    <xf numFmtId="37" fontId="4" fillId="0" borderId="1" xfId="0" applyNumberFormat="1" applyFont="1" applyFill="1" applyBorder="1" applyAlignment="1"/>
    <xf numFmtId="165" fontId="0" fillId="0" borderId="1" xfId="0" applyNumberFormat="1" applyFill="1" applyBorder="1" applyAlignment="1"/>
    <xf numFmtId="41" fontId="4" fillId="0" borderId="0" xfId="3" applyNumberFormat="1" applyFont="1" applyFill="1" applyBorder="1" applyAlignment="1">
      <alignment horizontal="right"/>
    </xf>
    <xf numFmtId="43" fontId="8" fillId="0" borderId="0" xfId="3" applyFont="1" applyFill="1" applyBorder="1" applyAlignment="1">
      <alignment horizontal="right"/>
    </xf>
    <xf numFmtId="41" fontId="4" fillId="0" borderId="1" xfId="3" applyNumberFormat="1" applyFont="1" applyFill="1" applyBorder="1" applyAlignment="1">
      <alignment horizontal="right"/>
    </xf>
    <xf numFmtId="43" fontId="9" fillId="0" borderId="0" xfId="3" applyFont="1" applyFill="1" applyAlignment="1">
      <alignment horizontal="right"/>
    </xf>
    <xf numFmtId="41" fontId="5" fillId="0" borderId="1" xfId="3" applyNumberFormat="1" applyFont="1" applyFill="1" applyBorder="1" applyAlignment="1">
      <alignment horizontal="right"/>
    </xf>
    <xf numFmtId="41" fontId="5" fillId="0" borderId="0" xfId="3" applyNumberFormat="1" applyFont="1" applyFill="1" applyBorder="1" applyAlignment="1">
      <alignment horizontal="right"/>
    </xf>
    <xf numFmtId="41" fontId="0" fillId="0" borderId="1" xfId="3" applyNumberFormat="1" applyFont="1" applyFill="1" applyBorder="1" applyAlignment="1">
      <alignment horizontal="right"/>
    </xf>
    <xf numFmtId="165" fontId="4" fillId="0" borderId="0" xfId="0" applyNumberFormat="1" applyFont="1" applyFill="1" applyAlignment="1">
      <alignment horizontal="right"/>
    </xf>
    <xf numFmtId="165" fontId="4" fillId="0" borderId="0" xfId="0" quotePrefix="1" applyNumberFormat="1" applyFont="1" applyFill="1" applyAlignment="1"/>
    <xf numFmtId="43" fontId="4" fillId="0" borderId="0" xfId="1" applyFont="1" applyFill="1" applyAlignment="1"/>
    <xf numFmtId="167" fontId="5" fillId="0" borderId="3" xfId="0" applyNumberFormat="1" applyFont="1" applyFill="1" applyBorder="1" applyAlignment="1"/>
    <xf numFmtId="165" fontId="8" fillId="0" borderId="0" xfId="0" applyNumberFormat="1" applyFont="1" applyFill="1" applyAlignment="1"/>
    <xf numFmtId="164" fontId="6" fillId="0" borderId="0" xfId="3" applyNumberFormat="1" applyFont="1" applyFill="1" applyAlignment="1">
      <alignment horizontal="right"/>
    </xf>
    <xf numFmtId="0" fontId="0" fillId="0" borderId="0" xfId="0" applyFont="1" applyFill="1" applyBorder="1" applyAlignment="1"/>
    <xf numFmtId="0" fontId="14" fillId="0" borderId="0" xfId="0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43" fontId="4" fillId="0" borderId="0" xfId="3" applyFont="1" applyFill="1" applyAlignment="1"/>
    <xf numFmtId="164" fontId="4" fillId="0" borderId="0" xfId="3" applyNumberFormat="1" applyFont="1" applyFill="1" applyAlignment="1"/>
    <xf numFmtId="41" fontId="0" fillId="0" borderId="0" xfId="3" applyNumberFormat="1" applyFont="1" applyFill="1" applyAlignment="1">
      <alignment horizontal="right"/>
    </xf>
    <xf numFmtId="43" fontId="5" fillId="0" borderId="0" xfId="3" applyFont="1" applyFill="1" applyAlignment="1"/>
    <xf numFmtId="164" fontId="4" fillId="0" borderId="1" xfId="3" applyNumberFormat="1" applyFont="1" applyFill="1" applyBorder="1" applyAlignment="1"/>
    <xf numFmtId="43" fontId="6" fillId="0" borderId="0" xfId="3" applyFont="1" applyFill="1" applyAlignment="1">
      <alignment horizontal="center"/>
    </xf>
    <xf numFmtId="164" fontId="4" fillId="0" borderId="1" xfId="3" applyNumberFormat="1" applyFont="1" applyFill="1" applyBorder="1" applyAlignment="1">
      <alignment horizontal="right"/>
    </xf>
    <xf numFmtId="167" fontId="5" fillId="0" borderId="3" xfId="3" applyNumberFormat="1" applyFont="1" applyFill="1" applyBorder="1" applyAlignment="1"/>
    <xf numFmtId="164" fontId="4" fillId="0" borderId="0" xfId="3" applyNumberFormat="1" applyFont="1" applyFill="1" applyAlignment="1">
      <alignment horizontal="right"/>
    </xf>
    <xf numFmtId="164" fontId="5" fillId="0" borderId="0" xfId="3" applyNumberFormat="1" applyFont="1" applyFill="1" applyBorder="1" applyAlignment="1">
      <alignment horizontal="right"/>
    </xf>
    <xf numFmtId="41" fontId="5" fillId="0" borderId="0" xfId="1" applyNumberFormat="1" applyFont="1" applyFill="1" applyBorder="1" applyAlignment="1">
      <alignment horizontal="right"/>
    </xf>
    <xf numFmtId="164" fontId="5" fillId="0" borderId="1" xfId="3" applyNumberFormat="1" applyFont="1" applyFill="1" applyBorder="1" applyAlignment="1">
      <alignment horizontal="right"/>
    </xf>
    <xf numFmtId="164" fontId="4" fillId="0" borderId="0" xfId="3" applyNumberFormat="1" applyFont="1" applyFill="1" applyBorder="1" applyAlignment="1">
      <alignment horizontal="right"/>
    </xf>
    <xf numFmtId="41" fontId="5" fillId="0" borderId="0" xfId="1" applyNumberFormat="1" applyFont="1" applyFill="1" applyAlignment="1">
      <alignment horizontal="right"/>
    </xf>
    <xf numFmtId="41" fontId="5" fillId="0" borderId="2" xfId="3" applyNumberFormat="1" applyFont="1" applyFill="1" applyBorder="1" applyAlignment="1">
      <alignment horizontal="right"/>
    </xf>
    <xf numFmtId="164" fontId="0" fillId="0" borderId="0" xfId="3" applyNumberFormat="1" applyFont="1" applyFill="1" applyBorder="1" applyAlignment="1">
      <alignment horizontal="right"/>
    </xf>
    <xf numFmtId="164" fontId="0" fillId="0" borderId="0" xfId="3" applyNumberFormat="1" applyFont="1" applyFill="1" applyAlignment="1">
      <alignment horizontal="right"/>
    </xf>
    <xf numFmtId="164" fontId="24" fillId="0" borderId="0" xfId="0" applyNumberFormat="1" applyFont="1" applyFill="1" applyAlignment="1">
      <alignment horizontal="right"/>
    </xf>
    <xf numFmtId="41" fontId="4" fillId="0" borderId="0" xfId="0" applyNumberFormat="1" applyFont="1" applyFill="1" applyAlignment="1"/>
    <xf numFmtId="43" fontId="8" fillId="0" borderId="0" xfId="3" applyFont="1" applyFill="1" applyAlignment="1">
      <alignment horizontal="right"/>
    </xf>
    <xf numFmtId="165" fontId="8" fillId="0" borderId="0" xfId="0" applyNumberFormat="1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43" fontId="4" fillId="0" borderId="0" xfId="3" applyFont="1" applyFill="1" applyAlignment="1">
      <alignment horizontal="right"/>
    </xf>
    <xf numFmtId="165" fontId="6" fillId="0" borderId="0" xfId="0" applyNumberFormat="1" applyFont="1" applyFill="1" applyAlignment="1">
      <alignment horizontal="center"/>
    </xf>
    <xf numFmtId="41" fontId="6" fillId="0" borderId="0" xfId="0" applyNumberFormat="1" applyFont="1" applyFill="1" applyAlignment="1">
      <alignment horizontal="center"/>
    </xf>
    <xf numFmtId="165" fontId="8" fillId="0" borderId="0" xfId="0" applyNumberFormat="1" applyFont="1" applyFill="1" applyBorder="1" applyAlignment="1"/>
    <xf numFmtId="165" fontId="0" fillId="0" borderId="1" xfId="0" applyNumberFormat="1" applyFill="1" applyBorder="1" applyAlignment="1">
      <alignment horizontal="right"/>
    </xf>
    <xf numFmtId="43" fontId="0" fillId="0" borderId="0" xfId="3" applyFont="1" applyFill="1" applyBorder="1" applyAlignment="1">
      <alignment horizontal="right"/>
    </xf>
    <xf numFmtId="0" fontId="6" fillId="0" borderId="0" xfId="0" applyFont="1" applyFill="1" applyAlignment="1">
      <alignment horizontal="left"/>
    </xf>
    <xf numFmtId="164" fontId="4" fillId="0" borderId="6" xfId="3" applyNumberFormat="1" applyFont="1" applyFill="1" applyBorder="1" applyAlignment="1">
      <alignment horizontal="right"/>
    </xf>
    <xf numFmtId="43" fontId="4" fillId="0" borderId="6" xfId="3" applyFont="1" applyFill="1" applyBorder="1" applyAlignment="1">
      <alignment horizontal="right"/>
    </xf>
    <xf numFmtId="164" fontId="21" fillId="0" borderId="0" xfId="1" applyNumberFormat="1" applyFont="1" applyFill="1" applyAlignment="1"/>
    <xf numFmtId="43" fontId="0" fillId="0" borderId="0" xfId="1" applyFont="1" applyFill="1" applyAlignment="1"/>
    <xf numFmtId="43" fontId="5" fillId="0" borderId="0" xfId="1" applyFont="1" applyFill="1" applyAlignment="1"/>
    <xf numFmtId="43" fontId="25" fillId="0" borderId="0" xfId="1" applyFont="1" applyFill="1" applyAlignment="1"/>
    <xf numFmtId="43" fontId="26" fillId="0" borderId="0" xfId="1" applyFont="1" applyFill="1" applyAlignment="1"/>
    <xf numFmtId="164" fontId="4" fillId="0" borderId="0" xfId="5" applyNumberFormat="1" applyFont="1" applyFill="1" applyAlignment="1">
      <alignment horizontal="right"/>
    </xf>
    <xf numFmtId="43" fontId="4" fillId="0" borderId="0" xfId="5" applyFont="1" applyFill="1" applyAlignment="1">
      <alignment horizontal="right"/>
    </xf>
    <xf numFmtId="43" fontId="24" fillId="0" borderId="0" xfId="1" applyFont="1" applyFill="1" applyAlignment="1">
      <alignment horizontal="right"/>
    </xf>
    <xf numFmtId="0" fontId="0" fillId="0" borderId="0" xfId="0" applyFont="1" applyFill="1" applyAlignment="1">
      <alignment vertical="center" wrapText="1"/>
    </xf>
    <xf numFmtId="0" fontId="25" fillId="0" borderId="0" xfId="1" applyNumberFormat="1" applyFont="1" applyFill="1" applyAlignment="1"/>
    <xf numFmtId="43" fontId="4" fillId="0" borderId="0" xfId="0" applyNumberFormat="1" applyFont="1" applyFill="1" applyAlignment="1"/>
    <xf numFmtId="43" fontId="5" fillId="0" borderId="0" xfId="0" applyNumberFormat="1" applyFont="1" applyFill="1" applyAlignment="1"/>
    <xf numFmtId="164" fontId="13" fillId="0" borderId="0" xfId="0" applyNumberFormat="1" applyFont="1" applyFill="1" applyAlignment="1"/>
    <xf numFmtId="0" fontId="7" fillId="0" borderId="0" xfId="0" applyFont="1" applyFill="1" applyBorder="1" applyAlignment="1">
      <alignment horizontal="center"/>
    </xf>
    <xf numFmtId="43" fontId="5" fillId="0" borderId="0" xfId="0" applyNumberFormat="1" applyFont="1" applyFill="1" applyBorder="1" applyAlignment="1"/>
    <xf numFmtId="41" fontId="5" fillId="0" borderId="4" xfId="1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/>
    <xf numFmtId="41" fontId="5" fillId="0" borderId="1" xfId="1" applyNumberFormat="1" applyFont="1" applyFill="1" applyBorder="1" applyAlignment="1">
      <alignment horizontal="right"/>
    </xf>
    <xf numFmtId="41" fontId="5" fillId="0" borderId="3" xfId="1" applyNumberFormat="1" applyFont="1" applyFill="1" applyBorder="1" applyAlignment="1">
      <alignment horizontal="right"/>
    </xf>
    <xf numFmtId="41" fontId="5" fillId="0" borderId="0" xfId="3" applyNumberFormat="1" applyFont="1" applyFill="1" applyAlignment="1">
      <alignment horizontal="right"/>
    </xf>
    <xf numFmtId="0" fontId="12" fillId="0" borderId="0" xfId="0" applyFont="1" applyFill="1"/>
    <xf numFmtId="0" fontId="11" fillId="0" borderId="0" xfId="0" applyFont="1" applyFill="1"/>
    <xf numFmtId="0" fontId="0" fillId="0" borderId="0" xfId="0" applyFill="1"/>
    <xf numFmtId="0" fontId="5" fillId="0" borderId="0" xfId="0" applyFont="1" applyFill="1"/>
    <xf numFmtId="0" fontId="8" fillId="0" borderId="0" xfId="0" applyFont="1" applyFill="1" applyAlignment="1">
      <alignment horizontal="center"/>
    </xf>
    <xf numFmtId="0" fontId="4" fillId="0" borderId="0" xfId="0" applyFont="1" applyFill="1"/>
    <xf numFmtId="164" fontId="0" fillId="0" borderId="0" xfId="0" applyNumberFormat="1" applyFill="1" applyAlignment="1">
      <alignment horizontal="center"/>
    </xf>
    <xf numFmtId="165" fontId="9" fillId="0" borderId="0" xfId="0" applyNumberFormat="1" applyFont="1" applyFill="1" applyAlignment="1">
      <alignment horizontal="right"/>
    </xf>
    <xf numFmtId="41" fontId="4" fillId="0" borderId="0" xfId="3" applyNumberFormat="1" applyFont="1" applyFill="1" applyAlignment="1">
      <alignment horizontal="right"/>
    </xf>
    <xf numFmtId="43" fontId="5" fillId="0" borderId="0" xfId="3" applyFont="1" applyFill="1" applyAlignment="1">
      <alignment horizontal="right"/>
    </xf>
    <xf numFmtId="164" fontId="8" fillId="0" borderId="0" xfId="0" applyNumberFormat="1" applyFont="1" applyFill="1" applyAlignment="1">
      <alignment horizontal="center"/>
    </xf>
    <xf numFmtId="164" fontId="0" fillId="0" borderId="0" xfId="0" applyNumberFormat="1" applyFill="1"/>
    <xf numFmtId="165" fontId="5" fillId="0" borderId="0" xfId="0" applyNumberFormat="1" applyFont="1" applyFill="1"/>
    <xf numFmtId="165" fontId="0" fillId="0" borderId="0" xfId="0" applyNumberFormat="1" applyFill="1"/>
    <xf numFmtId="164" fontId="9" fillId="0" borderId="0" xfId="0" applyNumberFormat="1" applyFont="1" applyFill="1" applyAlignment="1">
      <alignment horizontal="center"/>
    </xf>
    <xf numFmtId="164" fontId="5" fillId="0" borderId="0" xfId="0" applyNumberFormat="1" applyFont="1" applyFill="1"/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41" fontId="5" fillId="0" borderId="2" xfId="3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164" fontId="8" fillId="0" borderId="0" xfId="0" applyNumberFormat="1" applyFont="1" applyFill="1" applyBorder="1" applyAlignment="1">
      <alignment horizontal="center"/>
    </xf>
    <xf numFmtId="164" fontId="0" fillId="0" borderId="0" xfId="0" applyNumberFormat="1" applyFill="1" applyBorder="1"/>
    <xf numFmtId="0" fontId="5" fillId="0" borderId="0" xfId="0" applyFont="1" applyFill="1" applyBorder="1"/>
    <xf numFmtId="0" fontId="0" fillId="0" borderId="0" xfId="0" applyFill="1" applyBorder="1"/>
    <xf numFmtId="0" fontId="5" fillId="0" borderId="0" xfId="0" applyFont="1" applyFill="1" applyAlignment="1">
      <alignment horizontal="left"/>
    </xf>
    <xf numFmtId="0" fontId="4" fillId="0" borderId="0" xfId="0" applyFont="1" applyFill="1" applyAlignment="1"/>
    <xf numFmtId="165" fontId="4" fillId="0" borderId="0" xfId="0" applyNumberFormat="1" applyFont="1" applyFill="1" applyAlignment="1"/>
    <xf numFmtId="165" fontId="4" fillId="0" borderId="0" xfId="0" applyNumberFormat="1" applyFont="1" applyFill="1" applyBorder="1" applyAlignment="1"/>
    <xf numFmtId="41" fontId="4" fillId="0" borderId="0" xfId="1" applyNumberFormat="1" applyFont="1" applyFill="1" applyAlignment="1">
      <alignment horizontal="right"/>
    </xf>
    <xf numFmtId="164" fontId="0" fillId="0" borderId="0" xfId="1" applyNumberFormat="1" applyFont="1" applyFill="1" applyAlignment="1">
      <alignment horizontal="right"/>
    </xf>
    <xf numFmtId="41" fontId="5" fillId="0" borderId="0" xfId="0" applyNumberFormat="1" applyFont="1" applyFill="1" applyAlignment="1">
      <alignment horizontal="right"/>
    </xf>
    <xf numFmtId="164" fontId="4" fillId="0" borderId="0" xfId="0" applyNumberFormat="1" applyFont="1" applyFill="1" applyBorder="1" applyAlignment="1"/>
    <xf numFmtId="41" fontId="4" fillId="0" borderId="0" xfId="1" applyNumberFormat="1" applyFont="1" applyFill="1" applyBorder="1" applyAlignment="1">
      <alignment horizontal="right"/>
    </xf>
    <xf numFmtId="43" fontId="4" fillId="0" borderId="0" xfId="1" applyFont="1" applyFill="1" applyBorder="1" applyAlignment="1"/>
    <xf numFmtId="43" fontId="25" fillId="0" borderId="0" xfId="1" applyFont="1" applyFill="1" applyBorder="1" applyAlignment="1"/>
    <xf numFmtId="43" fontId="5" fillId="0" borderId="0" xfId="1" applyFont="1" applyFill="1" applyBorder="1" applyAlignment="1"/>
    <xf numFmtId="164" fontId="5" fillId="0" borderId="0" xfId="1" applyNumberFormat="1" applyFont="1" applyFill="1" applyBorder="1" applyAlignment="1"/>
    <xf numFmtId="43" fontId="0" fillId="0" borderId="0" xfId="1" applyFont="1" applyFill="1" applyBorder="1" applyAlignment="1"/>
    <xf numFmtId="164" fontId="0" fillId="0" borderId="0" xfId="1" applyNumberFormat="1" applyFont="1" applyFill="1" applyBorder="1" applyAlignment="1"/>
    <xf numFmtId="43" fontId="23" fillId="0" borderId="0" xfId="1" applyFont="1" applyFill="1" applyBorder="1" applyAlignment="1">
      <alignment horizontal="right"/>
    </xf>
    <xf numFmtId="164" fontId="23" fillId="0" borderId="0" xfId="1" applyNumberFormat="1" applyFont="1" applyFill="1" applyBorder="1" applyAlignment="1">
      <alignment horizontal="right"/>
    </xf>
    <xf numFmtId="41" fontId="23" fillId="0" borderId="0" xfId="1" applyNumberFormat="1" applyFont="1" applyFill="1" applyBorder="1" applyAlignment="1">
      <alignment horizontal="right"/>
    </xf>
    <xf numFmtId="164" fontId="4" fillId="0" borderId="1" xfId="1" applyNumberFormat="1" applyFont="1" applyFill="1" applyBorder="1" applyAlignment="1"/>
    <xf numFmtId="164" fontId="4" fillId="0" borderId="0" xfId="1" applyNumberFormat="1" applyFont="1" applyFill="1" applyAlignment="1">
      <alignment horizontal="right"/>
    </xf>
    <xf numFmtId="164" fontId="4" fillId="0" borderId="0" xfId="1" quotePrefix="1" applyNumberFormat="1" applyFont="1" applyFill="1" applyAlignment="1">
      <alignment horizontal="right"/>
    </xf>
    <xf numFmtId="164" fontId="8" fillId="0" borderId="0" xfId="1" applyNumberFormat="1" applyFont="1" applyFill="1" applyAlignment="1"/>
    <xf numFmtId="164" fontId="4" fillId="0" borderId="0" xfId="1" applyNumberFormat="1" applyFont="1" applyFill="1"/>
    <xf numFmtId="164" fontId="0" fillId="0" borderId="1" xfId="3" applyNumberFormat="1" applyFont="1" applyFill="1" applyBorder="1" applyAlignment="1">
      <alignment horizontal="right"/>
    </xf>
    <xf numFmtId="0" fontId="6" fillId="0" borderId="0" xfId="0" applyFont="1" applyFill="1" applyAlignment="1">
      <alignment vertical="center"/>
    </xf>
    <xf numFmtId="41" fontId="5" fillId="0" borderId="0" xfId="3" applyNumberFormat="1" applyFont="1" applyFill="1" applyBorder="1" applyAlignment="1">
      <alignment horizontal="right" vertical="center"/>
    </xf>
    <xf numFmtId="165" fontId="5" fillId="0" borderId="0" xfId="0" applyNumberFormat="1" applyFont="1" applyFill="1" applyAlignment="1">
      <alignment vertical="center"/>
    </xf>
    <xf numFmtId="165" fontId="5" fillId="0" borderId="0" xfId="0" applyNumberFormat="1" applyFont="1" applyFill="1" applyBorder="1" applyAlignment="1">
      <alignment vertical="center"/>
    </xf>
    <xf numFmtId="165" fontId="0" fillId="0" borderId="0" xfId="0" applyNumberFormat="1" applyFill="1" applyAlignment="1">
      <alignment horizontal="right"/>
    </xf>
    <xf numFmtId="165" fontId="5" fillId="0" borderId="0" xfId="0" applyNumberFormat="1" applyFont="1" applyFill="1" applyBorder="1" applyAlignment="1">
      <alignment horizontal="right"/>
    </xf>
    <xf numFmtId="165" fontId="9" fillId="0" borderId="0" xfId="0" applyNumberFormat="1" applyFont="1" applyFill="1" applyBorder="1" applyAlignment="1">
      <alignment horizontal="right"/>
    </xf>
    <xf numFmtId="49" fontId="0" fillId="0" borderId="0" xfId="0" applyNumberFormat="1" applyFill="1"/>
    <xf numFmtId="0" fontId="0" fillId="0" borderId="0" xfId="0" applyFill="1" applyAlignment="1">
      <alignment wrapText="1"/>
    </xf>
    <xf numFmtId="165" fontId="4" fillId="0" borderId="1" xfId="0" applyNumberFormat="1" applyFont="1" applyFill="1" applyBorder="1"/>
    <xf numFmtId="41" fontId="4" fillId="0" borderId="1" xfId="1" applyNumberFormat="1" applyFont="1" applyFill="1" applyBorder="1" applyAlignment="1">
      <alignment horizontal="right"/>
    </xf>
    <xf numFmtId="164" fontId="0" fillId="0" borderId="0" xfId="0" applyNumberFormat="1" applyFont="1" applyFill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165" fontId="4" fillId="0" borderId="0" xfId="0" applyNumberFormat="1" applyFont="1" applyFill="1"/>
    <xf numFmtId="49" fontId="7" fillId="0" borderId="0" xfId="0" applyNumberFormat="1" applyFont="1" applyFill="1"/>
    <xf numFmtId="49" fontId="4" fillId="0" borderId="0" xfId="0" applyNumberFormat="1" applyFont="1" applyFill="1"/>
    <xf numFmtId="0" fontId="4" fillId="0" borderId="0" xfId="0" applyFont="1" applyFill="1" applyAlignment="1">
      <alignment horizontal="left"/>
    </xf>
    <xf numFmtId="165" fontId="0" fillId="0" borderId="0" xfId="0" applyNumberFormat="1" applyFont="1" applyFill="1"/>
    <xf numFmtId="165" fontId="0" fillId="0" borderId="0" xfId="0" applyNumberFormat="1" applyFill="1" applyBorder="1" applyAlignment="1">
      <alignment horizontal="right"/>
    </xf>
    <xf numFmtId="0" fontId="0" fillId="0" borderId="0" xfId="0" applyFont="1" applyFill="1" applyAlignment="1">
      <alignment horizontal="left"/>
    </xf>
    <xf numFmtId="165" fontId="4" fillId="0" borderId="0" xfId="0" applyNumberFormat="1" applyFont="1" applyFill="1" applyBorder="1"/>
    <xf numFmtId="49" fontId="5" fillId="0" borderId="0" xfId="0" applyNumberFormat="1" applyFont="1" applyFill="1"/>
    <xf numFmtId="165" fontId="5" fillId="0" borderId="1" xfId="0" applyNumberFormat="1" applyFont="1" applyFill="1" applyBorder="1"/>
    <xf numFmtId="0" fontId="0" fillId="0" borderId="0" xfId="0" applyFill="1" applyBorder="1" applyAlignment="1">
      <alignment horizontal="left"/>
    </xf>
    <xf numFmtId="165" fontId="0" fillId="0" borderId="0" xfId="0" applyNumberFormat="1" applyFill="1" applyBorder="1"/>
    <xf numFmtId="165" fontId="5" fillId="0" borderId="3" xfId="0" applyNumberFormat="1" applyFont="1" applyFill="1" applyBorder="1"/>
    <xf numFmtId="49" fontId="4" fillId="0" borderId="0" xfId="0" applyNumberFormat="1" applyFont="1" applyFill="1" applyBorder="1"/>
    <xf numFmtId="164" fontId="0" fillId="0" borderId="0" xfId="1" applyNumberFormat="1" applyFont="1" applyFill="1" applyBorder="1"/>
    <xf numFmtId="164" fontId="4" fillId="0" borderId="0" xfId="1" applyNumberFormat="1" applyFont="1" applyFill="1" applyBorder="1"/>
    <xf numFmtId="37" fontId="4" fillId="0" borderId="0" xfId="0" applyNumberFormat="1" applyFont="1" applyFill="1"/>
    <xf numFmtId="49" fontId="0" fillId="0" borderId="0" xfId="0" applyNumberFormat="1" applyFont="1" applyFill="1"/>
    <xf numFmtId="44" fontId="0" fillId="0" borderId="0" xfId="0" applyNumberFormat="1" applyFill="1" applyAlignment="1">
      <alignment horizontal="right"/>
    </xf>
    <xf numFmtId="164" fontId="4" fillId="0" borderId="1" xfId="1" applyNumberFormat="1" applyFont="1" applyFill="1" applyBorder="1" applyAlignment="1">
      <alignment horizontal="right"/>
    </xf>
    <xf numFmtId="165" fontId="5" fillId="0" borderId="1" xfId="0" applyNumberFormat="1" applyFont="1" applyFill="1" applyBorder="1" applyAlignment="1">
      <alignment horizontal="right"/>
    </xf>
    <xf numFmtId="49" fontId="5" fillId="0" borderId="0" xfId="0" applyNumberFormat="1" applyFont="1" applyFill="1" applyBorder="1"/>
    <xf numFmtId="165" fontId="5" fillId="0" borderId="0" xfId="0" applyNumberFormat="1" applyFont="1" applyFill="1" applyBorder="1"/>
    <xf numFmtId="49" fontId="3" fillId="0" borderId="0" xfId="0" applyNumberFormat="1" applyFont="1" applyFill="1"/>
    <xf numFmtId="0" fontId="13" fillId="0" borderId="0" xfId="0" applyFont="1" applyFill="1"/>
    <xf numFmtId="49" fontId="4" fillId="0" borderId="0" xfId="0" applyNumberFormat="1" applyFont="1" applyFill="1" applyAlignment="1">
      <alignment horizontal="center"/>
    </xf>
    <xf numFmtId="164" fontId="4" fillId="0" borderId="3" xfId="1" applyNumberFormat="1" applyFont="1" applyFill="1" applyBorder="1"/>
    <xf numFmtId="165" fontId="4" fillId="0" borderId="0" xfId="1" applyNumberFormat="1" applyFont="1" applyFill="1"/>
    <xf numFmtId="165" fontId="8" fillId="0" borderId="0" xfId="1" applyNumberFormat="1" applyFont="1" applyFill="1"/>
    <xf numFmtId="164" fontId="8" fillId="0" borderId="0" xfId="1" applyNumberFormat="1" applyFont="1" applyFill="1"/>
    <xf numFmtId="165" fontId="0" fillId="0" borderId="0" xfId="1" applyNumberFormat="1" applyFont="1" applyFill="1"/>
    <xf numFmtId="164" fontId="4" fillId="0" borderId="1" xfId="1" applyNumberFormat="1" applyFont="1" applyFill="1" applyBorder="1"/>
    <xf numFmtId="165" fontId="0" fillId="0" borderId="1" xfId="0" applyNumberFormat="1" applyFill="1" applyBorder="1"/>
    <xf numFmtId="37" fontId="5" fillId="0" borderId="0" xfId="0" applyNumberFormat="1" applyFont="1" applyFill="1" applyBorder="1"/>
    <xf numFmtId="0" fontId="4" fillId="0" borderId="0" xfId="0" applyFont="1" applyFill="1" applyBorder="1"/>
    <xf numFmtId="37" fontId="0" fillId="0" borderId="1" xfId="0" applyNumberFormat="1" applyFill="1" applyBorder="1"/>
    <xf numFmtId="49" fontId="10" fillId="0" borderId="0" xfId="0" applyNumberFormat="1" applyFont="1" applyFill="1"/>
    <xf numFmtId="41" fontId="0" fillId="0" borderId="0" xfId="0" applyNumberFormat="1" applyFill="1"/>
    <xf numFmtId="41" fontId="6" fillId="0" borderId="0" xfId="0" applyNumberFormat="1" applyFont="1" applyFill="1" applyAlignment="1">
      <alignment horizontal="right"/>
    </xf>
    <xf numFmtId="41" fontId="5" fillId="0" borderId="0" xfId="0" applyNumberFormat="1" applyFont="1" applyFill="1"/>
    <xf numFmtId="49" fontId="8" fillId="0" borderId="0" xfId="0" applyNumberFormat="1" applyFont="1" applyFill="1" applyAlignment="1">
      <alignment horizontal="center"/>
    </xf>
    <xf numFmtId="41" fontId="4" fillId="0" borderId="0" xfId="0" applyNumberFormat="1" applyFont="1" applyFill="1"/>
    <xf numFmtId="41" fontId="8" fillId="0" borderId="0" xfId="0" applyNumberFormat="1" applyFont="1" applyFill="1" applyAlignment="1">
      <alignment horizontal="center"/>
    </xf>
    <xf numFmtId="49" fontId="8" fillId="0" borderId="0" xfId="0" applyNumberFormat="1" applyFont="1" applyFill="1"/>
    <xf numFmtId="41" fontId="8" fillId="0" borderId="1" xfId="0" applyNumberFormat="1" applyFont="1" applyFill="1" applyBorder="1" applyAlignment="1">
      <alignment horizontal="center"/>
    </xf>
    <xf numFmtId="41" fontId="14" fillId="0" borderId="0" xfId="0" applyNumberFormat="1" applyFont="1" applyFill="1" applyAlignment="1">
      <alignment horizontal="center"/>
    </xf>
    <xf numFmtId="49" fontId="9" fillId="0" borderId="0" xfId="0" applyNumberFormat="1" applyFont="1" applyFill="1"/>
    <xf numFmtId="41" fontId="9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left"/>
    </xf>
    <xf numFmtId="0" fontId="9" fillId="0" borderId="0" xfId="0" applyFont="1" applyFill="1"/>
    <xf numFmtId="49" fontId="15" fillId="0" borderId="0" xfId="0" applyNumberFormat="1" applyFont="1" applyFill="1"/>
    <xf numFmtId="0" fontId="15" fillId="0" borderId="0" xfId="0" applyFont="1" applyFill="1"/>
    <xf numFmtId="0" fontId="8" fillId="0" borderId="0" xfId="0" applyFont="1" applyFill="1"/>
    <xf numFmtId="164" fontId="8" fillId="0" borderId="0" xfId="3" applyNumberFormat="1" applyFont="1" applyFill="1" applyAlignment="1">
      <alignment horizontal="right"/>
    </xf>
    <xf numFmtId="0" fontId="8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3" fontId="9" fillId="0" borderId="0" xfId="3" applyFont="1" applyFill="1" applyBorder="1" applyAlignment="1">
      <alignment horizontal="right"/>
    </xf>
    <xf numFmtId="41" fontId="0" fillId="0" borderId="0" xfId="3" applyNumberFormat="1" applyFont="1" applyFill="1" applyBorder="1" applyAlignment="1">
      <alignment horizontal="right"/>
    </xf>
    <xf numFmtId="165" fontId="9" fillId="0" borderId="0" xfId="0" applyNumberFormat="1" applyFont="1" applyFill="1" applyBorder="1" applyAlignment="1">
      <alignment horizontal="center"/>
    </xf>
    <xf numFmtId="41" fontId="0" fillId="0" borderId="0" xfId="1" applyNumberFormat="1" applyFont="1" applyFill="1"/>
    <xf numFmtId="0" fontId="10" fillId="0" borderId="0" xfId="0" applyFont="1" applyFill="1"/>
    <xf numFmtId="0" fontId="16" fillId="0" borderId="0" xfId="0" applyFont="1" applyFill="1"/>
    <xf numFmtId="0" fontId="6" fillId="0" borderId="0" xfId="0" applyFont="1" applyFill="1" applyAlignment="1">
      <alignment horizontal="right"/>
    </xf>
    <xf numFmtId="164" fontId="4" fillId="0" borderId="0" xfId="0" applyNumberFormat="1" applyFont="1" applyFill="1"/>
    <xf numFmtId="164" fontId="5" fillId="0" borderId="0" xfId="1" applyNumberFormat="1" applyFont="1" applyFill="1"/>
    <xf numFmtId="0" fontId="7" fillId="0" borderId="0" xfId="0" applyFont="1" applyFill="1"/>
    <xf numFmtId="164" fontId="8" fillId="0" borderId="1" xfId="3" applyNumberFormat="1" applyFont="1" applyFill="1" applyBorder="1" applyAlignment="1">
      <alignment horizontal="right"/>
    </xf>
    <xf numFmtId="41" fontId="5" fillId="0" borderId="3" xfId="3" applyNumberFormat="1" applyFont="1" applyFill="1" applyBorder="1" applyAlignment="1">
      <alignment horizontal="right"/>
    </xf>
    <xf numFmtId="43" fontId="0" fillId="0" borderId="0" xfId="1" applyFont="1" applyFill="1"/>
    <xf numFmtId="49" fontId="0" fillId="0" borderId="0" xfId="0" applyNumberFormat="1"/>
    <xf numFmtId="0" fontId="0" fillId="0" borderId="1" xfId="0" applyNumberFormat="1" applyFill="1" applyBorder="1" applyAlignment="1">
      <alignment horizontal="center"/>
    </xf>
    <xf numFmtId="0" fontId="4" fillId="2" borderId="0" xfId="0" applyFont="1" applyFill="1" applyAlignment="1"/>
    <xf numFmtId="43" fontId="4" fillId="2" borderId="0" xfId="1" applyFont="1" applyFill="1" applyAlignment="1"/>
    <xf numFmtId="43" fontId="0" fillId="0" borderId="0" xfId="1" applyFont="1"/>
    <xf numFmtId="43" fontId="4" fillId="0" borderId="0" xfId="1" applyFont="1" applyFill="1"/>
    <xf numFmtId="43" fontId="0" fillId="0" borderId="0" xfId="1" applyFont="1" applyFill="1" applyAlignment="1">
      <alignment vertical="center" wrapText="1"/>
    </xf>
    <xf numFmtId="0" fontId="0" fillId="0" borderId="1" xfId="0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3" fillId="0" borderId="0" xfId="0" applyFont="1" applyFill="1"/>
    <xf numFmtId="0" fontId="6" fillId="0" borderId="0" xfId="0" applyFont="1" applyFill="1"/>
    <xf numFmtId="165" fontId="8" fillId="0" borderId="0" xfId="0" applyNumberFormat="1" applyFont="1" applyFill="1"/>
    <xf numFmtId="0" fontId="0" fillId="0" borderId="0" xfId="0" applyFill="1" applyAlignment="1">
      <alignment horizontal="left" indent="1"/>
    </xf>
    <xf numFmtId="0" fontId="5" fillId="0" borderId="0" xfId="0" quotePrefix="1" applyFont="1" applyFill="1" applyAlignment="1">
      <alignment horizontal="left"/>
    </xf>
    <xf numFmtId="0" fontId="0" fillId="0" borderId="0" xfId="0" applyFill="1" applyAlignment="1">
      <alignment horizontal="left" indent="2"/>
    </xf>
    <xf numFmtId="0" fontId="5" fillId="0" borderId="0" xfId="0" applyFont="1" applyFill="1" applyAlignment="1">
      <alignment horizontal="left" indent="2"/>
    </xf>
    <xf numFmtId="49" fontId="5" fillId="0" borderId="0" xfId="0" applyNumberFormat="1" applyFont="1" applyFill="1" applyAlignment="1">
      <alignment horizontal="left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horizontal="center"/>
    </xf>
    <xf numFmtId="41" fontId="5" fillId="0" borderId="4" xfId="3" applyNumberFormat="1" applyFont="1" applyFill="1" applyBorder="1" applyAlignment="1">
      <alignment horizontal="right"/>
    </xf>
    <xf numFmtId="165" fontId="9" fillId="0" borderId="3" xfId="0" applyNumberFormat="1" applyFont="1" applyFill="1" applyBorder="1" applyAlignment="1">
      <alignment horizontal="right"/>
    </xf>
    <xf numFmtId="0" fontId="5" fillId="0" borderId="1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3" fillId="0" borderId="0" xfId="0" applyFont="1" applyFill="1" applyAlignment="1">
      <alignment horizontal="right"/>
    </xf>
    <xf numFmtId="0" fontId="0" fillId="0" borderId="5" xfId="0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Fill="1" applyAlignment="1">
      <alignment horizontal="right"/>
    </xf>
    <xf numFmtId="0" fontId="0" fillId="0" borderId="1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</cellXfs>
  <cellStyles count="12">
    <cellStyle name="Comma" xfId="1" builtinId="3"/>
    <cellStyle name="Comma 2" xfId="2"/>
    <cellStyle name="Comma 2 2" xfId="3"/>
    <cellStyle name="Comma 2 2 14" xfId="4"/>
    <cellStyle name="Comma 3" xfId="5"/>
    <cellStyle name="Comma 3 2" xfId="10"/>
    <cellStyle name="Currency 2" xfId="6"/>
    <cellStyle name="Normal" xfId="0" builtinId="0"/>
    <cellStyle name="Normal 2" xfId="7"/>
    <cellStyle name="Normal 3" xfId="11"/>
    <cellStyle name="Normal 5" xfId="8"/>
    <cellStyle name="Normal 68" xfId="9"/>
  </cellStyles>
  <dxfs count="0"/>
  <tableStyles count="0" defaultTableStyle="TableStyleMedium9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8"/>
  <sheetViews>
    <sheetView tabSelected="1" view="pageBreakPreview" zoomScale="110" zoomScaleNormal="80" zoomScaleSheetLayoutView="110" workbookViewId="0"/>
  </sheetViews>
  <sheetFormatPr defaultColWidth="9.09765625" defaultRowHeight="22.75" customHeight="1"/>
  <cols>
    <col min="1" max="1" width="43" style="33" customWidth="1"/>
    <col min="2" max="2" width="8.09765625" style="2" customWidth="1"/>
    <col min="3" max="3" width="1.3984375" style="149" customWidth="1"/>
    <col min="4" max="4" width="14" style="149" customWidth="1"/>
    <col min="5" max="5" width="1.3984375" style="149" customWidth="1"/>
    <col min="6" max="6" width="14" style="149" customWidth="1"/>
    <col min="7" max="7" width="1.3984375" style="149" customWidth="1"/>
    <col min="8" max="8" width="14" style="149" customWidth="1"/>
    <col min="9" max="9" width="1.3984375" style="149" customWidth="1"/>
    <col min="10" max="10" width="14" style="149" customWidth="1"/>
    <col min="11" max="11" width="10.09765625" style="149" bestFit="1" customWidth="1"/>
    <col min="12" max="12" width="21.09765625" style="64" customWidth="1"/>
    <col min="13" max="13" width="2" style="64" customWidth="1"/>
    <col min="14" max="14" width="21.09765625" style="64" customWidth="1"/>
    <col min="15" max="15" width="12" style="6" customWidth="1"/>
    <col min="16" max="16" width="21.3984375" style="106" bestFit="1" customWidth="1"/>
    <col min="17" max="17" width="1.69921875" style="106" customWidth="1"/>
    <col min="18" max="18" width="21.3984375" style="106" bestFit="1" customWidth="1"/>
    <col min="19" max="19" width="18.69921875" style="149" customWidth="1"/>
    <col min="20" max="21" width="9.09765625" style="149"/>
    <col min="22" max="22" width="12.59765625" style="6" customWidth="1"/>
    <col min="23" max="16384" width="9.09765625" style="149"/>
  </cols>
  <sheetData>
    <row r="1" spans="1:15" ht="22.75" customHeight="1">
      <c r="A1" s="30" t="s">
        <v>0</v>
      </c>
    </row>
    <row r="2" spans="1:15" ht="22.75" customHeight="1">
      <c r="A2" s="30" t="s">
        <v>1</v>
      </c>
    </row>
    <row r="3" spans="1:15" ht="22.75" customHeight="1">
      <c r="A3" s="36"/>
      <c r="J3" s="67" t="s">
        <v>2</v>
      </c>
      <c r="O3" s="103"/>
    </row>
    <row r="4" spans="1:15" ht="22.75" customHeight="1">
      <c r="B4" s="264"/>
      <c r="C4" s="264"/>
      <c r="D4" s="278" t="s">
        <v>3</v>
      </c>
      <c r="E4" s="278"/>
      <c r="F4" s="278"/>
      <c r="G4" s="34"/>
      <c r="H4" s="278" t="s">
        <v>4</v>
      </c>
      <c r="I4" s="278"/>
      <c r="J4" s="278"/>
      <c r="O4" s="103"/>
    </row>
    <row r="5" spans="1:15" ht="22.75" customHeight="1">
      <c r="C5" s="35"/>
      <c r="D5" s="186" t="s">
        <v>315</v>
      </c>
      <c r="E5" s="21"/>
      <c r="F5" s="184" t="s">
        <v>5</v>
      </c>
      <c r="G5" s="21"/>
      <c r="H5" s="186" t="s">
        <v>315</v>
      </c>
      <c r="I5" s="21"/>
      <c r="J5" s="184" t="s">
        <v>5</v>
      </c>
      <c r="O5" s="103"/>
    </row>
    <row r="6" spans="1:15" ht="22.75" customHeight="1">
      <c r="B6" s="264" t="s">
        <v>6</v>
      </c>
      <c r="C6" s="35"/>
      <c r="D6" s="1">
        <v>2564</v>
      </c>
      <c r="E6" s="35"/>
      <c r="F6" s="21">
        <v>2563</v>
      </c>
      <c r="G6" s="21"/>
      <c r="H6" s="1">
        <v>2564</v>
      </c>
      <c r="I6" s="35"/>
      <c r="J6" s="21">
        <v>2563</v>
      </c>
      <c r="L6" s="104"/>
      <c r="M6" s="104"/>
      <c r="O6" s="103"/>
    </row>
    <row r="7" spans="1:15" ht="22.75" customHeight="1">
      <c r="A7" s="30" t="s">
        <v>7</v>
      </c>
      <c r="D7" s="70" t="s">
        <v>8</v>
      </c>
      <c r="E7" s="35"/>
      <c r="F7" s="24"/>
      <c r="G7" s="21"/>
      <c r="H7" s="70" t="s">
        <v>8</v>
      </c>
      <c r="I7" s="35"/>
      <c r="J7" s="24"/>
      <c r="O7" s="103"/>
    </row>
    <row r="8" spans="1:15" ht="22.75" customHeight="1">
      <c r="A8" s="149"/>
      <c r="C8" s="187"/>
      <c r="D8" s="187"/>
      <c r="E8" s="187"/>
      <c r="F8" s="187"/>
      <c r="G8" s="187"/>
      <c r="H8" s="187"/>
      <c r="I8" s="187"/>
      <c r="J8" s="187"/>
      <c r="O8" s="103"/>
    </row>
    <row r="9" spans="1:15" ht="22.75" customHeight="1">
      <c r="A9" s="188" t="s">
        <v>9</v>
      </c>
      <c r="C9" s="187"/>
      <c r="D9" s="187"/>
      <c r="E9" s="187"/>
      <c r="F9" s="187"/>
      <c r="G9" s="187"/>
      <c r="H9" s="187"/>
      <c r="I9" s="187"/>
      <c r="J9" s="187"/>
      <c r="O9" s="103"/>
    </row>
    <row r="10" spans="1:15" ht="22.75" customHeight="1">
      <c r="A10" s="189" t="s">
        <v>10</v>
      </c>
      <c r="C10" s="187"/>
      <c r="D10" s="187">
        <v>52798888</v>
      </c>
      <c r="E10" s="187"/>
      <c r="F10" s="187">
        <v>57035264</v>
      </c>
      <c r="G10" s="187"/>
      <c r="H10" s="6">
        <v>2657481</v>
      </c>
      <c r="I10" s="187"/>
      <c r="J10" s="6">
        <v>2812094</v>
      </c>
      <c r="O10" s="103"/>
    </row>
    <row r="11" spans="1:15" ht="22.75" customHeight="1">
      <c r="A11" s="189" t="s">
        <v>11</v>
      </c>
      <c r="B11" s="2">
        <v>13</v>
      </c>
      <c r="C11" s="187"/>
      <c r="D11" s="187">
        <v>35166062</v>
      </c>
      <c r="E11" s="187"/>
      <c r="F11" s="187">
        <v>29952155</v>
      </c>
      <c r="G11" s="187"/>
      <c r="H11" s="6">
        <v>3295423</v>
      </c>
      <c r="I11" s="187"/>
      <c r="J11" s="6">
        <v>2583561</v>
      </c>
      <c r="O11" s="103"/>
    </row>
    <row r="12" spans="1:15" ht="22.75" customHeight="1">
      <c r="A12" s="179" t="s">
        <v>12</v>
      </c>
      <c r="B12" s="2">
        <v>4</v>
      </c>
      <c r="C12" s="187"/>
      <c r="D12" s="156">
        <v>0</v>
      </c>
      <c r="E12" s="187"/>
      <c r="F12" s="156">
        <v>0</v>
      </c>
      <c r="G12" s="187"/>
      <c r="H12" s="6">
        <v>4575000</v>
      </c>
      <c r="I12" s="187"/>
      <c r="J12" s="6">
        <v>20024025</v>
      </c>
      <c r="O12" s="103"/>
    </row>
    <row r="13" spans="1:15" ht="22.75" customHeight="1">
      <c r="A13" s="190" t="s">
        <v>13</v>
      </c>
      <c r="C13" s="187"/>
      <c r="D13" s="187">
        <v>67916974</v>
      </c>
      <c r="E13" s="187"/>
      <c r="F13" s="187">
        <v>52136060</v>
      </c>
      <c r="G13" s="187"/>
      <c r="H13" s="6">
        <v>2907384</v>
      </c>
      <c r="I13" s="187"/>
      <c r="J13" s="6">
        <v>2776137</v>
      </c>
      <c r="O13" s="103"/>
    </row>
    <row r="14" spans="1:15" ht="22.75" customHeight="1">
      <c r="A14" s="18" t="s">
        <v>14</v>
      </c>
      <c r="C14" s="187"/>
      <c r="D14" s="187">
        <v>49241567</v>
      </c>
      <c r="E14" s="187"/>
      <c r="F14" s="187">
        <v>38925031</v>
      </c>
      <c r="G14" s="187"/>
      <c r="H14" s="6">
        <v>797435</v>
      </c>
      <c r="I14" s="187"/>
      <c r="J14" s="6">
        <v>984609</v>
      </c>
      <c r="O14" s="103"/>
    </row>
    <row r="15" spans="1:15" ht="22.75" customHeight="1">
      <c r="A15" s="179" t="s">
        <v>15</v>
      </c>
      <c r="B15" s="2">
        <v>13</v>
      </c>
      <c r="C15" s="187"/>
      <c r="D15" s="187">
        <v>2894916</v>
      </c>
      <c r="E15" s="187"/>
      <c r="F15" s="187">
        <v>1116249</v>
      </c>
      <c r="G15" s="187"/>
      <c r="H15" s="46">
        <v>0</v>
      </c>
      <c r="I15" s="187"/>
      <c r="J15" s="156">
        <v>10739</v>
      </c>
      <c r="O15" s="103"/>
    </row>
    <row r="16" spans="1:15" ht="22.65" customHeight="1">
      <c r="A16" s="190" t="s">
        <v>16</v>
      </c>
      <c r="C16" s="187"/>
      <c r="D16" s="187"/>
      <c r="E16" s="187"/>
      <c r="F16" s="187"/>
      <c r="G16" s="187"/>
      <c r="H16" s="156"/>
      <c r="I16" s="187"/>
      <c r="J16" s="156"/>
    </row>
    <row r="17" spans="1:22" ht="22.75" customHeight="1">
      <c r="A17" s="190" t="s">
        <v>17</v>
      </c>
      <c r="C17" s="187"/>
      <c r="D17" s="187">
        <v>271403</v>
      </c>
      <c r="E17" s="187"/>
      <c r="F17" s="187">
        <v>366374</v>
      </c>
      <c r="G17" s="187"/>
      <c r="H17" s="156">
        <v>0</v>
      </c>
      <c r="I17" s="187"/>
      <c r="J17" s="156">
        <v>0</v>
      </c>
    </row>
    <row r="18" spans="1:22" ht="22.75" customHeight="1">
      <c r="A18" s="190" t="s">
        <v>18</v>
      </c>
      <c r="C18" s="187"/>
      <c r="D18" s="191">
        <v>5248295</v>
      </c>
      <c r="E18" s="187"/>
      <c r="F18" s="187">
        <v>4424757</v>
      </c>
      <c r="G18" s="187"/>
      <c r="H18" s="156">
        <v>0</v>
      </c>
      <c r="I18" s="187"/>
      <c r="J18" s="156">
        <v>0</v>
      </c>
    </row>
    <row r="19" spans="1:22" ht="22.75" customHeight="1">
      <c r="A19" s="190" t="s">
        <v>19</v>
      </c>
      <c r="C19" s="187"/>
      <c r="D19" s="187">
        <v>2430916</v>
      </c>
      <c r="E19" s="187"/>
      <c r="F19" s="187">
        <v>2364811</v>
      </c>
      <c r="G19" s="187"/>
      <c r="H19" s="6">
        <v>160298</v>
      </c>
      <c r="I19" s="187"/>
      <c r="J19" s="6">
        <v>173135</v>
      </c>
    </row>
    <row r="20" spans="1:22" ht="22.75" customHeight="1">
      <c r="A20" s="18" t="s">
        <v>20</v>
      </c>
      <c r="B20" s="2">
        <v>4</v>
      </c>
      <c r="C20" s="187"/>
      <c r="D20" s="187">
        <v>215631</v>
      </c>
      <c r="E20" s="187"/>
      <c r="F20" s="187">
        <v>3767364</v>
      </c>
      <c r="G20" s="187"/>
      <c r="H20" s="156">
        <v>0</v>
      </c>
      <c r="I20" s="187"/>
      <c r="J20" s="156">
        <v>0</v>
      </c>
    </row>
    <row r="21" spans="1:22" ht="22.75" customHeight="1">
      <c r="A21" s="190" t="s">
        <v>21</v>
      </c>
      <c r="C21" s="187"/>
      <c r="D21" s="192">
        <v>7537326</v>
      </c>
      <c r="E21" s="187"/>
      <c r="F21" s="192">
        <v>4581620</v>
      </c>
      <c r="G21" s="187"/>
      <c r="H21" s="16">
        <v>70038</v>
      </c>
      <c r="I21" s="187"/>
      <c r="J21" s="16">
        <v>56841</v>
      </c>
    </row>
    <row r="22" spans="1:22" ht="22.75" customHeight="1">
      <c r="A22" s="193" t="s">
        <v>292</v>
      </c>
      <c r="C22" s="187"/>
      <c r="D22" s="192"/>
      <c r="E22" s="194"/>
      <c r="F22" s="156"/>
      <c r="G22" s="194"/>
      <c r="H22" s="156"/>
      <c r="I22" s="187"/>
      <c r="J22" s="156"/>
    </row>
    <row r="23" spans="1:22" ht="22.75" customHeight="1">
      <c r="A23" s="193" t="s">
        <v>22</v>
      </c>
      <c r="B23" s="2">
        <v>4</v>
      </c>
      <c r="C23" s="187"/>
      <c r="D23" s="98">
        <v>1256407</v>
      </c>
      <c r="E23" s="187"/>
      <c r="F23" s="182">
        <v>0</v>
      </c>
      <c r="G23" s="187"/>
      <c r="H23" s="182">
        <v>0</v>
      </c>
      <c r="I23" s="187"/>
      <c r="J23" s="182">
        <v>0</v>
      </c>
    </row>
    <row r="24" spans="1:22" ht="22.75" customHeight="1">
      <c r="A24" s="195" t="s">
        <v>23</v>
      </c>
      <c r="B24" s="8"/>
      <c r="C24" s="135"/>
      <c r="D24" s="196">
        <f>SUM(D10:D23)</f>
        <v>224978385</v>
      </c>
      <c r="E24" s="135"/>
      <c r="F24" s="196">
        <f>SUM(F10:F23)</f>
        <v>194669685</v>
      </c>
      <c r="G24" s="135"/>
      <c r="H24" s="196">
        <f>SUM(H10:H23)</f>
        <v>14463059</v>
      </c>
      <c r="I24" s="135"/>
      <c r="J24" s="196">
        <f>SUM(J10:J23)</f>
        <v>29421141</v>
      </c>
    </row>
    <row r="25" spans="1:22" ht="22.75" customHeight="1">
      <c r="A25" s="197"/>
      <c r="B25" s="264"/>
      <c r="C25" s="194"/>
      <c r="D25" s="198"/>
      <c r="E25" s="198"/>
      <c r="F25" s="198"/>
      <c r="G25" s="198"/>
      <c r="H25" s="46"/>
      <c r="I25" s="198"/>
      <c r="J25" s="46"/>
    </row>
    <row r="26" spans="1:22" s="3" customFormat="1" ht="22.75" customHeight="1">
      <c r="A26" s="43"/>
      <c r="B26" s="116"/>
      <c r="C26" s="27"/>
      <c r="D26" s="27"/>
      <c r="E26" s="27"/>
      <c r="F26" s="26"/>
      <c r="G26" s="27"/>
      <c r="H26" s="27"/>
      <c r="I26" s="27"/>
      <c r="J26" s="26"/>
      <c r="L26" s="105"/>
      <c r="M26" s="105"/>
      <c r="N26" s="105"/>
      <c r="O26" s="7"/>
      <c r="P26" s="106"/>
      <c r="Q26" s="106"/>
      <c r="R26" s="106"/>
      <c r="V26" s="7"/>
    </row>
    <row r="27" spans="1:22" ht="22.75" customHeight="1">
      <c r="A27" s="30" t="s">
        <v>0</v>
      </c>
    </row>
    <row r="28" spans="1:22" ht="22.75" customHeight="1">
      <c r="A28" s="30" t="s">
        <v>1</v>
      </c>
    </row>
    <row r="29" spans="1:22" ht="22.75" customHeight="1">
      <c r="A29" s="36"/>
      <c r="J29" s="67" t="s">
        <v>2</v>
      </c>
    </row>
    <row r="30" spans="1:22" ht="22.75" customHeight="1">
      <c r="B30" s="264"/>
      <c r="C30" s="264"/>
      <c r="D30" s="278" t="s">
        <v>3</v>
      </c>
      <c r="E30" s="278"/>
      <c r="F30" s="278"/>
      <c r="G30" s="34"/>
      <c r="H30" s="278" t="s">
        <v>4</v>
      </c>
      <c r="I30" s="278"/>
      <c r="J30" s="278"/>
    </row>
    <row r="31" spans="1:22" ht="22.75" customHeight="1">
      <c r="B31" s="264"/>
      <c r="C31" s="264"/>
      <c r="D31" s="186" t="s">
        <v>315</v>
      </c>
      <c r="E31" s="21"/>
      <c r="F31" s="184" t="s">
        <v>5</v>
      </c>
      <c r="G31" s="21"/>
      <c r="H31" s="186" t="s">
        <v>315</v>
      </c>
      <c r="I31" s="21"/>
      <c r="J31" s="184" t="s">
        <v>5</v>
      </c>
    </row>
    <row r="32" spans="1:22" ht="22.75" customHeight="1">
      <c r="B32" s="264" t="s">
        <v>6</v>
      </c>
      <c r="C32" s="264"/>
      <c r="D32" s="1">
        <v>2564</v>
      </c>
      <c r="E32" s="35"/>
      <c r="F32" s="21">
        <v>2563</v>
      </c>
      <c r="G32" s="21"/>
      <c r="H32" s="1">
        <v>2564</v>
      </c>
      <c r="I32" s="35"/>
      <c r="J32" s="21">
        <v>2563</v>
      </c>
    </row>
    <row r="33" spans="1:16" ht="22.75" customHeight="1">
      <c r="A33" s="30" t="s">
        <v>24</v>
      </c>
      <c r="C33" s="35"/>
      <c r="D33" s="70" t="s">
        <v>8</v>
      </c>
      <c r="E33" s="35"/>
      <c r="F33" s="24"/>
      <c r="G33" s="21"/>
      <c r="H33" s="70" t="s">
        <v>8</v>
      </c>
      <c r="I33" s="35"/>
      <c r="J33" s="24"/>
    </row>
    <row r="34" spans="1:16" ht="22.75" customHeight="1">
      <c r="A34" s="149"/>
      <c r="C34" s="187"/>
      <c r="D34" s="187"/>
      <c r="E34" s="187"/>
      <c r="F34" s="187"/>
      <c r="G34" s="187"/>
      <c r="H34" s="187"/>
      <c r="I34" s="187"/>
      <c r="J34" s="187"/>
    </row>
    <row r="35" spans="1:16" ht="22.75" customHeight="1">
      <c r="A35" s="188" t="s">
        <v>25</v>
      </c>
      <c r="C35" s="187"/>
      <c r="D35" s="187"/>
      <c r="E35" s="187"/>
      <c r="F35" s="187"/>
      <c r="G35" s="187"/>
      <c r="H35" s="187"/>
      <c r="I35" s="187"/>
      <c r="J35" s="187"/>
    </row>
    <row r="36" spans="1:16" ht="22.75" customHeight="1">
      <c r="A36" s="179" t="s">
        <v>26</v>
      </c>
      <c r="B36" s="2">
        <v>13</v>
      </c>
      <c r="C36" s="187"/>
      <c r="D36" s="16">
        <v>12421019</v>
      </c>
      <c r="E36" s="187"/>
      <c r="F36" s="16">
        <v>11421702</v>
      </c>
      <c r="G36" s="187"/>
      <c r="H36" s="187">
        <v>773000</v>
      </c>
      <c r="I36" s="187"/>
      <c r="J36" s="187">
        <v>663000</v>
      </c>
    </row>
    <row r="37" spans="1:16" ht="22.75" customHeight="1">
      <c r="A37" s="179" t="s">
        <v>27</v>
      </c>
      <c r="B37" s="2">
        <v>5</v>
      </c>
      <c r="C37" s="187"/>
      <c r="D37" s="156">
        <v>0</v>
      </c>
      <c r="E37" s="187"/>
      <c r="F37" s="156">
        <v>0</v>
      </c>
      <c r="G37" s="187"/>
      <c r="H37" s="62">
        <v>228881013</v>
      </c>
      <c r="I37" s="187"/>
      <c r="J37" s="62">
        <v>227367626</v>
      </c>
    </row>
    <row r="38" spans="1:16" ht="22.75" customHeight="1">
      <c r="A38" s="180" t="s">
        <v>28</v>
      </c>
      <c r="B38" s="2">
        <v>5</v>
      </c>
      <c r="C38" s="187"/>
      <c r="D38" s="16">
        <v>218888354</v>
      </c>
      <c r="E38" s="187"/>
      <c r="F38" s="16">
        <v>217839231</v>
      </c>
      <c r="G38" s="187"/>
      <c r="H38" s="187">
        <v>3124579</v>
      </c>
      <c r="I38" s="187"/>
      <c r="J38" s="187">
        <v>5533809</v>
      </c>
    </row>
    <row r="39" spans="1:16" ht="22.75" customHeight="1">
      <c r="A39" s="179" t="s">
        <v>29</v>
      </c>
      <c r="C39" s="187"/>
      <c r="D39" s="16">
        <v>21939116</v>
      </c>
      <c r="E39" s="187"/>
      <c r="F39" s="16">
        <v>21014106</v>
      </c>
      <c r="G39" s="187"/>
      <c r="H39" s="167">
        <v>4360381</v>
      </c>
      <c r="I39" s="187"/>
      <c r="J39" s="167">
        <v>4360381</v>
      </c>
    </row>
    <row r="40" spans="1:16" ht="22.75" customHeight="1">
      <c r="A40" s="179" t="s">
        <v>30</v>
      </c>
      <c r="B40" s="2">
        <v>4</v>
      </c>
      <c r="C40" s="187"/>
      <c r="D40" s="153">
        <v>49050</v>
      </c>
      <c r="E40" s="187"/>
      <c r="F40" s="153">
        <v>49050</v>
      </c>
      <c r="G40" s="187"/>
      <c r="H40" s="187">
        <v>570000</v>
      </c>
      <c r="I40" s="187"/>
      <c r="J40" s="187">
        <v>570000</v>
      </c>
      <c r="P40" s="112"/>
    </row>
    <row r="41" spans="1:16" ht="22.75" customHeight="1">
      <c r="A41" s="179" t="s">
        <v>31</v>
      </c>
      <c r="C41" s="187"/>
      <c r="D41" s="6">
        <v>1955904</v>
      </c>
      <c r="E41" s="187"/>
      <c r="F41" s="6">
        <v>1433369</v>
      </c>
      <c r="G41" s="187"/>
      <c r="H41" s="168">
        <v>902258</v>
      </c>
      <c r="I41" s="187"/>
      <c r="J41" s="168">
        <v>355333</v>
      </c>
    </row>
    <row r="42" spans="1:16" ht="22.75" customHeight="1">
      <c r="A42" s="179" t="s">
        <v>32</v>
      </c>
      <c r="B42" s="2">
        <v>6</v>
      </c>
      <c r="C42" s="62"/>
      <c r="D42" s="6">
        <v>221843678</v>
      </c>
      <c r="E42" s="62"/>
      <c r="F42" s="6">
        <v>200138278</v>
      </c>
      <c r="G42" s="62"/>
      <c r="H42" s="187">
        <v>15992054</v>
      </c>
      <c r="I42" s="62"/>
      <c r="J42" s="187">
        <v>16834537</v>
      </c>
    </row>
    <row r="43" spans="1:16" ht="22.75" customHeight="1">
      <c r="A43" s="179" t="s">
        <v>33</v>
      </c>
      <c r="C43" s="187"/>
      <c r="D43" s="19">
        <v>35211969</v>
      </c>
      <c r="E43" s="187"/>
      <c r="F43" s="6">
        <v>32373333</v>
      </c>
      <c r="G43" s="187"/>
      <c r="H43" s="156">
        <v>384116</v>
      </c>
      <c r="I43" s="187"/>
      <c r="J43" s="156">
        <v>422837</v>
      </c>
    </row>
    <row r="44" spans="1:16" ht="22.75" customHeight="1">
      <c r="A44" s="179" t="s">
        <v>34</v>
      </c>
      <c r="C44" s="62"/>
      <c r="D44" s="6">
        <v>61936304</v>
      </c>
      <c r="E44" s="62"/>
      <c r="F44" s="6">
        <v>54565338</v>
      </c>
      <c r="G44" s="62"/>
      <c r="H44" s="156">
        <v>0</v>
      </c>
      <c r="I44" s="187"/>
      <c r="J44" s="156">
        <v>0</v>
      </c>
    </row>
    <row r="45" spans="1:16" ht="22.75" customHeight="1">
      <c r="A45" s="179" t="s">
        <v>35</v>
      </c>
      <c r="C45" s="187"/>
      <c r="D45" s="6">
        <v>13978950</v>
      </c>
      <c r="E45" s="187"/>
      <c r="F45" s="6">
        <v>13142577</v>
      </c>
      <c r="G45" s="187"/>
      <c r="H45" s="168">
        <v>20473</v>
      </c>
      <c r="I45" s="187"/>
      <c r="J45" s="168">
        <v>23690</v>
      </c>
    </row>
    <row r="46" spans="1:16" ht="22.75" customHeight="1">
      <c r="A46" s="18" t="s">
        <v>36</v>
      </c>
      <c r="C46" s="62"/>
      <c r="D46" s="6">
        <v>9819464</v>
      </c>
      <c r="E46" s="62"/>
      <c r="F46" s="6">
        <v>8531123</v>
      </c>
      <c r="G46" s="62"/>
      <c r="H46" s="156">
        <v>0</v>
      </c>
      <c r="I46" s="187"/>
      <c r="J46" s="156">
        <v>0</v>
      </c>
    </row>
    <row r="47" spans="1:16" ht="22.75" customHeight="1">
      <c r="A47" s="189" t="s">
        <v>37</v>
      </c>
      <c r="C47" s="187"/>
      <c r="D47" s="6">
        <v>4641530</v>
      </c>
      <c r="E47" s="187"/>
      <c r="F47" s="6">
        <v>2947591</v>
      </c>
      <c r="G47" s="187"/>
      <c r="H47" s="187">
        <v>954281</v>
      </c>
      <c r="I47" s="187"/>
      <c r="J47" s="187">
        <v>90697</v>
      </c>
    </row>
    <row r="48" spans="1:16" ht="22.75" customHeight="1">
      <c r="A48" s="204" t="s">
        <v>326</v>
      </c>
      <c r="B48" s="2">
        <v>13</v>
      </c>
      <c r="C48" s="187"/>
      <c r="D48" s="6">
        <v>178794</v>
      </c>
      <c r="E48" s="187"/>
      <c r="F48" s="156">
        <v>0</v>
      </c>
      <c r="G48" s="187"/>
      <c r="H48" s="187">
        <v>178794</v>
      </c>
      <c r="I48" s="187"/>
      <c r="J48" s="39">
        <v>0</v>
      </c>
    </row>
    <row r="49" spans="1:22" ht="22.75" customHeight="1">
      <c r="A49" s="189" t="s">
        <v>38</v>
      </c>
      <c r="C49" s="187"/>
      <c r="D49" s="166">
        <v>3501004</v>
      </c>
      <c r="E49" s="187"/>
      <c r="F49" s="166">
        <v>3593702</v>
      </c>
      <c r="G49" s="187"/>
      <c r="H49" s="181">
        <v>136097</v>
      </c>
      <c r="I49" s="187"/>
      <c r="J49" s="181">
        <v>163225</v>
      </c>
    </row>
    <row r="50" spans="1:22" ht="22.65" customHeight="1">
      <c r="A50" s="195" t="s">
        <v>39</v>
      </c>
      <c r="B50" s="8"/>
      <c r="C50" s="135"/>
      <c r="D50" s="196">
        <f>SUM(D36:D49)</f>
        <v>606365136</v>
      </c>
      <c r="E50" s="135"/>
      <c r="F50" s="196">
        <f>SUM(F36:F49)</f>
        <v>567049400</v>
      </c>
      <c r="G50" s="135"/>
      <c r="H50" s="196">
        <f>SUM(H36:H49)</f>
        <v>256277046</v>
      </c>
      <c r="I50" s="135"/>
      <c r="J50" s="196">
        <f>SUM(J36:J49)</f>
        <v>256385135</v>
      </c>
    </row>
    <row r="51" spans="1:22" ht="22.75" customHeight="1">
      <c r="A51" s="195"/>
      <c r="B51" s="8"/>
      <c r="C51" s="135"/>
      <c r="D51" s="135"/>
      <c r="E51" s="135"/>
      <c r="F51" s="135"/>
      <c r="G51" s="135"/>
      <c r="H51" s="135"/>
      <c r="I51" s="135"/>
      <c r="J51" s="135"/>
    </row>
    <row r="52" spans="1:22" ht="22.75" customHeight="1" thickBot="1">
      <c r="A52" s="195" t="s">
        <v>40</v>
      </c>
      <c r="B52" s="8"/>
      <c r="C52" s="135"/>
      <c r="D52" s="199">
        <f>+D50+D24</f>
        <v>831343521</v>
      </c>
      <c r="E52" s="135"/>
      <c r="F52" s="199">
        <f>+F50+F24</f>
        <v>761719085</v>
      </c>
      <c r="G52" s="135"/>
      <c r="H52" s="199">
        <f>+H50+H24</f>
        <v>270740105</v>
      </c>
      <c r="I52" s="135"/>
      <c r="J52" s="199">
        <f>+J50+J24</f>
        <v>285806276</v>
      </c>
    </row>
    <row r="53" spans="1:22" ht="22.75" customHeight="1" thickTop="1">
      <c r="A53" s="200"/>
      <c r="B53" s="264"/>
      <c r="C53" s="194"/>
      <c r="D53" s="201"/>
      <c r="E53" s="194"/>
      <c r="F53" s="202"/>
      <c r="G53" s="194"/>
      <c r="H53" s="194"/>
      <c r="I53" s="194"/>
      <c r="J53" s="194"/>
    </row>
    <row r="54" spans="1:22" s="3" customFormat="1" ht="22.75" customHeight="1">
      <c r="A54" s="43"/>
      <c r="B54" s="116"/>
      <c r="C54" s="27"/>
      <c r="D54" s="27"/>
      <c r="E54" s="27"/>
      <c r="F54" s="27"/>
      <c r="G54" s="27"/>
      <c r="H54" s="27"/>
      <c r="I54" s="27"/>
      <c r="J54" s="27"/>
      <c r="L54" s="105"/>
      <c r="M54" s="105"/>
      <c r="N54" s="105"/>
      <c r="O54" s="7"/>
      <c r="P54" s="107"/>
      <c r="Q54" s="107"/>
      <c r="R54" s="107"/>
      <c r="V54" s="7"/>
    </row>
    <row r="55" spans="1:22" ht="22.75" customHeight="1">
      <c r="A55" s="30" t="s">
        <v>0</v>
      </c>
    </row>
    <row r="56" spans="1:22" ht="22.75" customHeight="1">
      <c r="A56" s="30" t="s">
        <v>1</v>
      </c>
    </row>
    <row r="57" spans="1:22" ht="22.75" customHeight="1">
      <c r="A57" s="36"/>
      <c r="J57" s="67" t="s">
        <v>2</v>
      </c>
    </row>
    <row r="58" spans="1:22" ht="22.75" customHeight="1">
      <c r="B58" s="264"/>
      <c r="C58" s="264"/>
      <c r="D58" s="278" t="s">
        <v>3</v>
      </c>
      <c r="E58" s="278"/>
      <c r="F58" s="278"/>
      <c r="G58" s="34"/>
      <c r="H58" s="278" t="s">
        <v>4</v>
      </c>
      <c r="I58" s="278"/>
      <c r="J58" s="278"/>
    </row>
    <row r="59" spans="1:22" ht="22.75" customHeight="1">
      <c r="B59" s="264"/>
      <c r="C59" s="264"/>
      <c r="D59" s="186" t="s">
        <v>315</v>
      </c>
      <c r="E59" s="21"/>
      <c r="F59" s="184" t="s">
        <v>5</v>
      </c>
      <c r="G59" s="21"/>
      <c r="H59" s="186" t="s">
        <v>315</v>
      </c>
      <c r="I59" s="21"/>
      <c r="J59" s="184" t="s">
        <v>5</v>
      </c>
    </row>
    <row r="60" spans="1:22" ht="22.75" customHeight="1">
      <c r="B60" s="264" t="s">
        <v>6</v>
      </c>
      <c r="D60" s="1">
        <v>2564</v>
      </c>
      <c r="E60" s="35"/>
      <c r="F60" s="21">
        <v>2563</v>
      </c>
      <c r="G60" s="21"/>
      <c r="H60" s="1">
        <v>2564</v>
      </c>
      <c r="I60" s="35"/>
      <c r="J60" s="21">
        <v>2563</v>
      </c>
    </row>
    <row r="61" spans="1:22" ht="22.75" customHeight="1">
      <c r="A61" s="30" t="s">
        <v>41</v>
      </c>
      <c r="C61" s="35"/>
      <c r="D61" s="70" t="s">
        <v>8</v>
      </c>
      <c r="E61" s="35"/>
      <c r="F61" s="24"/>
      <c r="G61" s="21"/>
      <c r="H61" s="70" t="s">
        <v>8</v>
      </c>
      <c r="I61" s="35"/>
      <c r="J61" s="24"/>
      <c r="K61" s="22"/>
    </row>
    <row r="62" spans="1:22" ht="22.75" customHeight="1">
      <c r="A62" s="30"/>
      <c r="B62" s="264"/>
      <c r="C62" s="35"/>
      <c r="D62" s="21"/>
      <c r="E62" s="35"/>
      <c r="F62" s="21"/>
      <c r="G62" s="21"/>
      <c r="H62" s="21"/>
      <c r="I62" s="35"/>
      <c r="J62" s="21"/>
      <c r="K62" s="22"/>
    </row>
    <row r="63" spans="1:22" ht="22.75" customHeight="1">
      <c r="A63" s="188" t="s">
        <v>42</v>
      </c>
      <c r="C63" s="187"/>
      <c r="D63" s="187"/>
      <c r="E63" s="187"/>
      <c r="F63" s="187"/>
      <c r="G63" s="187"/>
      <c r="H63" s="187"/>
      <c r="I63" s="187"/>
      <c r="J63" s="187"/>
      <c r="K63" s="22"/>
    </row>
    <row r="64" spans="1:22" ht="22.75" customHeight="1">
      <c r="A64" s="189" t="s">
        <v>43</v>
      </c>
      <c r="C64" s="203"/>
      <c r="D64" s="203"/>
      <c r="E64" s="203"/>
      <c r="F64" s="203"/>
      <c r="G64" s="203"/>
      <c r="H64" s="203"/>
      <c r="I64" s="203"/>
      <c r="J64" s="203"/>
      <c r="K64" s="22"/>
    </row>
    <row r="65" spans="1:14" ht="22.75" customHeight="1">
      <c r="A65" s="179" t="s">
        <v>44</v>
      </c>
      <c r="C65" s="187"/>
      <c r="D65" s="169">
        <v>76470354</v>
      </c>
      <c r="E65" s="187"/>
      <c r="F65" s="169">
        <v>63846345</v>
      </c>
      <c r="G65" s="187"/>
      <c r="H65" s="156">
        <v>0</v>
      </c>
      <c r="I65" s="187"/>
      <c r="J65" s="187">
        <v>5400000</v>
      </c>
      <c r="K65" s="22"/>
    </row>
    <row r="66" spans="1:14" ht="22.75" customHeight="1">
      <c r="A66" s="179" t="s">
        <v>45</v>
      </c>
      <c r="C66" s="187"/>
      <c r="D66" s="169">
        <v>16061425</v>
      </c>
      <c r="E66" s="187"/>
      <c r="F66" s="169">
        <v>38753567</v>
      </c>
      <c r="G66" s="187"/>
      <c r="H66" s="169">
        <v>5089034</v>
      </c>
      <c r="I66" s="187"/>
      <c r="J66" s="169">
        <v>18157729</v>
      </c>
      <c r="K66" s="22"/>
    </row>
    <row r="67" spans="1:14" ht="22.75" customHeight="1">
      <c r="A67" s="189" t="s">
        <v>46</v>
      </c>
      <c r="C67" s="187"/>
      <c r="D67" s="6">
        <v>37226405</v>
      </c>
      <c r="E67" s="187"/>
      <c r="F67" s="6">
        <v>32312422</v>
      </c>
      <c r="G67" s="187"/>
      <c r="H67" s="187">
        <v>981281</v>
      </c>
      <c r="I67" s="187"/>
      <c r="J67" s="187">
        <v>1133099</v>
      </c>
      <c r="K67" s="22"/>
    </row>
    <row r="68" spans="1:14" ht="22.75" customHeight="1">
      <c r="A68" s="189" t="s">
        <v>47</v>
      </c>
      <c r="C68" s="187"/>
      <c r="D68" s="167">
        <v>14352004</v>
      </c>
      <c r="E68" s="187"/>
      <c r="F68" s="167">
        <v>9333227</v>
      </c>
      <c r="G68" s="187"/>
      <c r="H68" s="187">
        <v>678835</v>
      </c>
      <c r="I68" s="187"/>
      <c r="J68" s="187">
        <v>159313</v>
      </c>
      <c r="K68" s="22"/>
    </row>
    <row r="69" spans="1:14" ht="22.75" customHeight="1">
      <c r="A69" s="179" t="s">
        <v>48</v>
      </c>
      <c r="C69" s="187"/>
      <c r="D69" s="128"/>
      <c r="E69" s="187"/>
      <c r="F69" s="128"/>
      <c r="G69" s="187"/>
      <c r="H69" s="152"/>
      <c r="I69" s="187"/>
      <c r="J69" s="152"/>
      <c r="K69" s="22"/>
    </row>
    <row r="70" spans="1:14" ht="22.75" customHeight="1">
      <c r="A70" s="179" t="s">
        <v>49</v>
      </c>
      <c r="B70" s="2">
        <v>13</v>
      </c>
      <c r="C70" s="187"/>
      <c r="D70" s="6">
        <v>34441976</v>
      </c>
      <c r="E70" s="187"/>
      <c r="F70" s="6">
        <v>37026783</v>
      </c>
      <c r="G70" s="187"/>
      <c r="H70" s="152">
        <v>12293457</v>
      </c>
      <c r="I70" s="187"/>
      <c r="J70" s="152">
        <v>8500000</v>
      </c>
      <c r="K70" s="22"/>
    </row>
    <row r="71" spans="1:14" ht="22.75" customHeight="1">
      <c r="A71" s="179" t="s">
        <v>50</v>
      </c>
      <c r="C71" s="187"/>
      <c r="D71" s="128"/>
      <c r="E71" s="187"/>
      <c r="F71" s="128"/>
      <c r="G71" s="187"/>
      <c r="H71" s="152"/>
      <c r="I71" s="187"/>
      <c r="J71" s="152"/>
      <c r="K71" s="22"/>
    </row>
    <row r="72" spans="1:14" ht="22.75" customHeight="1">
      <c r="A72" s="179" t="s">
        <v>51</v>
      </c>
      <c r="C72" s="187"/>
      <c r="D72" s="6">
        <v>4485857</v>
      </c>
      <c r="E72" s="187"/>
      <c r="F72" s="6">
        <v>4172469</v>
      </c>
      <c r="G72" s="187"/>
      <c r="H72" s="152">
        <v>159461</v>
      </c>
      <c r="I72" s="187"/>
      <c r="J72" s="152">
        <v>217449</v>
      </c>
      <c r="K72" s="22"/>
    </row>
    <row r="73" spans="1:14" ht="22.75" customHeight="1">
      <c r="A73" s="179" t="s">
        <v>52</v>
      </c>
      <c r="B73" s="2">
        <v>4</v>
      </c>
      <c r="C73" s="187"/>
      <c r="D73" s="6">
        <v>1323032</v>
      </c>
      <c r="E73" s="187"/>
      <c r="F73" s="6">
        <v>423443</v>
      </c>
      <c r="G73" s="187"/>
      <c r="H73" s="156">
        <v>0</v>
      </c>
      <c r="I73" s="187"/>
      <c r="J73" s="187">
        <v>13250742</v>
      </c>
      <c r="K73" s="22"/>
      <c r="L73" s="19"/>
      <c r="N73" s="6"/>
    </row>
    <row r="74" spans="1:14" ht="22.75" customHeight="1">
      <c r="A74" s="179" t="s">
        <v>53</v>
      </c>
      <c r="C74" s="187"/>
      <c r="D74" s="6">
        <v>1783100</v>
      </c>
      <c r="E74" s="187"/>
      <c r="F74" s="6">
        <v>2946239</v>
      </c>
      <c r="G74" s="187"/>
      <c r="H74" s="156">
        <v>0</v>
      </c>
      <c r="I74" s="187"/>
      <c r="J74" s="156">
        <v>0</v>
      </c>
      <c r="K74" s="22"/>
      <c r="L74" s="19"/>
    </row>
    <row r="75" spans="1:14" ht="22.75" customHeight="1">
      <c r="A75" s="179" t="s">
        <v>54</v>
      </c>
      <c r="B75" s="2">
        <v>13</v>
      </c>
      <c r="C75" s="187"/>
      <c r="D75" s="6">
        <v>685721</v>
      </c>
      <c r="E75" s="187"/>
      <c r="F75" s="6">
        <v>669961</v>
      </c>
      <c r="G75" s="187"/>
      <c r="H75" s="156">
        <v>150435</v>
      </c>
      <c r="I75" s="187"/>
      <c r="J75" s="156">
        <v>60064</v>
      </c>
      <c r="K75" s="22"/>
    </row>
    <row r="76" spans="1:14" ht="22.75" customHeight="1">
      <c r="A76" s="189" t="s">
        <v>55</v>
      </c>
      <c r="C76" s="187"/>
      <c r="D76" s="16">
        <v>11469758</v>
      </c>
      <c r="E76" s="187"/>
      <c r="F76" s="16">
        <v>14662309</v>
      </c>
      <c r="G76" s="187"/>
      <c r="H76" s="194">
        <v>1779939</v>
      </c>
      <c r="I76" s="187"/>
      <c r="J76" s="194">
        <v>1461571</v>
      </c>
      <c r="K76" s="22"/>
    </row>
    <row r="77" spans="1:14" ht="22.75" customHeight="1">
      <c r="A77" s="204" t="s">
        <v>311</v>
      </c>
      <c r="C77" s="187"/>
      <c r="D77" s="16"/>
      <c r="E77" s="194"/>
      <c r="F77" s="16"/>
      <c r="G77" s="194"/>
      <c r="H77" s="194"/>
      <c r="I77" s="194"/>
      <c r="J77" s="194"/>
      <c r="K77" s="22"/>
    </row>
    <row r="78" spans="1:14" ht="22.75" customHeight="1">
      <c r="A78" s="204" t="s">
        <v>312</v>
      </c>
      <c r="B78" s="2">
        <v>4</v>
      </c>
      <c r="C78" s="187"/>
      <c r="D78" s="166">
        <v>543384</v>
      </c>
      <c r="E78" s="187"/>
      <c r="F78" s="182">
        <v>0</v>
      </c>
      <c r="G78" s="187"/>
      <c r="H78" s="182">
        <v>0</v>
      </c>
      <c r="I78" s="187"/>
      <c r="J78" s="182">
        <v>0</v>
      </c>
      <c r="K78" s="22"/>
    </row>
    <row r="79" spans="1:14" ht="22.75" customHeight="1">
      <c r="A79" s="195" t="s">
        <v>56</v>
      </c>
      <c r="B79" s="8"/>
      <c r="C79" s="135"/>
      <c r="D79" s="196">
        <f>SUM(D65:D78)</f>
        <v>198843016</v>
      </c>
      <c r="E79" s="135"/>
      <c r="F79" s="196">
        <f>SUM(F65:F78)</f>
        <v>204146765</v>
      </c>
      <c r="G79" s="135"/>
      <c r="H79" s="196">
        <f>SUM(H65:H78)</f>
        <v>21132442</v>
      </c>
      <c r="I79" s="135"/>
      <c r="J79" s="196">
        <f>SUM(J65:J78)</f>
        <v>48339967</v>
      </c>
      <c r="K79" s="22"/>
    </row>
    <row r="80" spans="1:14" ht="22.75" customHeight="1">
      <c r="A80" s="189"/>
      <c r="C80" s="187"/>
      <c r="D80" s="187"/>
      <c r="E80" s="187"/>
      <c r="F80" s="187"/>
      <c r="G80" s="187"/>
      <c r="H80" s="187"/>
      <c r="I80" s="187"/>
      <c r="J80" s="187"/>
      <c r="K80" s="22"/>
    </row>
    <row r="81" spans="1:22" ht="22.75" customHeight="1">
      <c r="A81" s="188" t="s">
        <v>57</v>
      </c>
      <c r="C81" s="187"/>
      <c r="D81" s="187"/>
      <c r="E81" s="187"/>
      <c r="F81" s="187"/>
      <c r="G81" s="187"/>
      <c r="H81" s="187"/>
      <c r="I81" s="187"/>
      <c r="J81" s="187"/>
      <c r="K81" s="22"/>
    </row>
    <row r="82" spans="1:22" s="3" customFormat="1" ht="22.75" customHeight="1">
      <c r="A82" s="189" t="s">
        <v>58</v>
      </c>
      <c r="B82" s="2" t="s">
        <v>352</v>
      </c>
      <c r="C82" s="187"/>
      <c r="D82" s="187">
        <v>295255127</v>
      </c>
      <c r="E82" s="187"/>
      <c r="F82" s="187">
        <v>244196279</v>
      </c>
      <c r="G82" s="187"/>
      <c r="H82" s="170">
        <v>113653259</v>
      </c>
      <c r="I82" s="187"/>
      <c r="J82" s="170">
        <v>95597523</v>
      </c>
      <c r="K82" s="26"/>
      <c r="L82" s="105"/>
      <c r="M82" s="105"/>
      <c r="N82" s="105"/>
      <c r="O82" s="7"/>
      <c r="P82" s="106"/>
      <c r="Q82" s="106"/>
      <c r="R82" s="106"/>
      <c r="V82" s="7"/>
    </row>
    <row r="83" spans="1:22" ht="22.75" customHeight="1">
      <c r="A83" s="179" t="s">
        <v>59</v>
      </c>
      <c r="C83" s="187"/>
      <c r="D83" s="152">
        <v>30178698</v>
      </c>
      <c r="E83" s="187"/>
      <c r="F83" s="152">
        <v>27692379</v>
      </c>
      <c r="G83" s="187"/>
      <c r="H83" s="170">
        <v>204838</v>
      </c>
      <c r="I83" s="187"/>
      <c r="J83" s="170">
        <v>186429</v>
      </c>
      <c r="K83" s="22"/>
    </row>
    <row r="84" spans="1:22" ht="22.75" customHeight="1">
      <c r="A84" s="189" t="s">
        <v>60</v>
      </c>
      <c r="C84" s="187"/>
      <c r="D84" s="187">
        <v>8614517</v>
      </c>
      <c r="E84" s="187"/>
      <c r="F84" s="187">
        <v>8962390</v>
      </c>
      <c r="G84" s="187"/>
      <c r="H84" s="152">
        <v>0</v>
      </c>
      <c r="I84" s="205"/>
      <c r="J84" s="152">
        <v>0</v>
      </c>
      <c r="K84" s="22"/>
    </row>
    <row r="85" spans="1:22" ht="22.75" customHeight="1">
      <c r="A85" s="179" t="s">
        <v>61</v>
      </c>
      <c r="C85" s="187"/>
      <c r="D85" s="187">
        <v>11140895</v>
      </c>
      <c r="E85" s="187"/>
      <c r="F85" s="187">
        <v>10553012</v>
      </c>
      <c r="G85" s="187"/>
      <c r="H85" s="152">
        <v>3106993</v>
      </c>
      <c r="I85" s="187"/>
      <c r="J85" s="152">
        <v>2977226</v>
      </c>
      <c r="K85" s="22"/>
    </row>
    <row r="86" spans="1:22" ht="22.75" customHeight="1">
      <c r="A86" s="189" t="s">
        <v>62</v>
      </c>
      <c r="C86" s="187"/>
      <c r="D86" s="187">
        <v>2370388</v>
      </c>
      <c r="E86" s="187"/>
      <c r="F86" s="187">
        <v>2469627</v>
      </c>
      <c r="G86" s="187"/>
      <c r="H86" s="152">
        <v>0</v>
      </c>
      <c r="I86" s="187"/>
      <c r="J86" s="152">
        <v>0</v>
      </c>
      <c r="K86" s="22"/>
    </row>
    <row r="87" spans="1:22" s="3" customFormat="1" ht="22.75" customHeight="1">
      <c r="A87" s="189" t="s">
        <v>63</v>
      </c>
      <c r="B87" s="2">
        <v>13</v>
      </c>
      <c r="C87" s="187"/>
      <c r="D87" s="206">
        <v>733826</v>
      </c>
      <c r="E87" s="187"/>
      <c r="F87" s="206">
        <v>1520065</v>
      </c>
      <c r="G87" s="187"/>
      <c r="H87" s="40">
        <v>0</v>
      </c>
      <c r="I87" s="170"/>
      <c r="J87" s="182">
        <v>248939</v>
      </c>
      <c r="K87" s="26"/>
      <c r="L87" s="105"/>
      <c r="M87" s="105"/>
      <c r="N87" s="105"/>
      <c r="O87" s="7"/>
      <c r="P87" s="106"/>
      <c r="Q87" s="106"/>
      <c r="R87" s="106"/>
      <c r="V87" s="7"/>
    </row>
    <row r="88" spans="1:22" ht="22.75" customHeight="1">
      <c r="A88" s="195" t="s">
        <v>64</v>
      </c>
      <c r="B88" s="8"/>
      <c r="C88" s="135"/>
      <c r="D88" s="207">
        <f>SUM(D82:D87)</f>
        <v>348293451</v>
      </c>
      <c r="E88" s="135"/>
      <c r="F88" s="207">
        <f>SUM(F82:F87)</f>
        <v>295393752</v>
      </c>
      <c r="G88" s="135"/>
      <c r="H88" s="207">
        <f>SUM(H82:H87)</f>
        <v>116965090</v>
      </c>
      <c r="I88" s="15"/>
      <c r="J88" s="207">
        <f>SUM(J82:J87)</f>
        <v>99010117</v>
      </c>
      <c r="K88" s="22"/>
    </row>
    <row r="89" spans="1:22" ht="22.75" customHeight="1">
      <c r="A89" s="195"/>
      <c r="B89" s="8"/>
      <c r="C89" s="135"/>
      <c r="D89" s="135"/>
      <c r="E89" s="135"/>
      <c r="F89" s="135"/>
      <c r="G89" s="135"/>
      <c r="H89" s="135"/>
      <c r="I89" s="135"/>
      <c r="J89" s="135"/>
      <c r="K89" s="22"/>
    </row>
    <row r="90" spans="1:22" ht="22.75" customHeight="1">
      <c r="A90" s="195" t="s">
        <v>65</v>
      </c>
      <c r="B90" s="8"/>
      <c r="C90" s="135"/>
      <c r="D90" s="207">
        <f>SUM(D79+D88)</f>
        <v>547136467</v>
      </c>
      <c r="E90" s="135"/>
      <c r="F90" s="207">
        <f>SUM(F79+F88)</f>
        <v>499540517</v>
      </c>
      <c r="G90" s="135"/>
      <c r="H90" s="207">
        <f>SUM(H79+H88)</f>
        <v>138097532</v>
      </c>
      <c r="I90" s="135"/>
      <c r="J90" s="207">
        <f>SUM(J79+J88)</f>
        <v>147350084</v>
      </c>
      <c r="K90" s="22"/>
    </row>
    <row r="91" spans="1:22" ht="22.75" customHeight="1">
      <c r="A91" s="208"/>
      <c r="B91" s="116"/>
      <c r="C91" s="209"/>
      <c r="D91" s="209"/>
      <c r="E91" s="209"/>
      <c r="F91" s="209"/>
      <c r="G91" s="209"/>
      <c r="H91" s="209"/>
      <c r="I91" s="209"/>
      <c r="J91" s="209"/>
      <c r="K91" s="22"/>
    </row>
    <row r="92" spans="1:22" ht="22.75" customHeight="1">
      <c r="A92" s="50"/>
      <c r="B92" s="264"/>
      <c r="C92" s="35"/>
      <c r="D92" s="184"/>
      <c r="E92" s="35"/>
      <c r="F92" s="21"/>
      <c r="G92" s="21"/>
      <c r="H92" s="184"/>
      <c r="I92" s="35"/>
      <c r="J92" s="21"/>
    </row>
    <row r="93" spans="1:22" ht="22.75" customHeight="1">
      <c r="A93" s="210" t="s">
        <v>0</v>
      </c>
      <c r="B93" s="31"/>
      <c r="C93" s="211"/>
      <c r="D93" s="211"/>
      <c r="E93" s="211"/>
      <c r="F93" s="211"/>
      <c r="G93" s="211"/>
      <c r="H93" s="211"/>
      <c r="I93" s="211"/>
      <c r="J93" s="211"/>
    </row>
    <row r="94" spans="1:22" ht="22.75" customHeight="1">
      <c r="A94" s="210" t="s">
        <v>1</v>
      </c>
      <c r="B94" s="31"/>
      <c r="C94" s="211"/>
      <c r="D94" s="211"/>
      <c r="E94" s="211"/>
      <c r="F94" s="211"/>
      <c r="G94" s="211"/>
      <c r="H94" s="211"/>
      <c r="I94" s="211"/>
      <c r="J94" s="211"/>
      <c r="K94" s="22"/>
    </row>
    <row r="95" spans="1:22" ht="22.75" customHeight="1">
      <c r="A95" s="195"/>
      <c r="C95" s="128"/>
      <c r="D95" s="128"/>
      <c r="E95" s="128"/>
      <c r="F95" s="128"/>
      <c r="G95" s="128"/>
      <c r="H95" s="128"/>
      <c r="I95" s="128"/>
      <c r="J95" s="67" t="s">
        <v>2</v>
      </c>
      <c r="K95" s="22"/>
    </row>
    <row r="96" spans="1:22" ht="22.75" customHeight="1">
      <c r="A96" s="189"/>
      <c r="C96" s="2"/>
      <c r="D96" s="278" t="s">
        <v>3</v>
      </c>
      <c r="E96" s="278"/>
      <c r="F96" s="278"/>
      <c r="G96" s="93"/>
      <c r="H96" s="278" t="s">
        <v>4</v>
      </c>
      <c r="I96" s="278"/>
      <c r="J96" s="278"/>
      <c r="K96" s="22"/>
    </row>
    <row r="97" spans="1:22" ht="22.75" customHeight="1">
      <c r="A97" s="128"/>
      <c r="B97" s="128"/>
      <c r="C97" s="212"/>
      <c r="D97" s="186" t="s">
        <v>315</v>
      </c>
      <c r="E97" s="21"/>
      <c r="F97" s="184" t="s">
        <v>5</v>
      </c>
      <c r="G97" s="21"/>
      <c r="H97" s="186" t="s">
        <v>315</v>
      </c>
      <c r="I97" s="21"/>
      <c r="J97" s="184" t="s">
        <v>5</v>
      </c>
      <c r="K97" s="22"/>
    </row>
    <row r="98" spans="1:22" ht="22.75" customHeight="1">
      <c r="A98" s="128"/>
      <c r="B98" s="264" t="s">
        <v>6</v>
      </c>
      <c r="C98" s="212"/>
      <c r="D98" s="1">
        <v>2564</v>
      </c>
      <c r="E98" s="35"/>
      <c r="F98" s="21">
        <v>2563</v>
      </c>
      <c r="G98" s="21"/>
      <c r="H98" s="1">
        <v>2564</v>
      </c>
      <c r="I98" s="35"/>
      <c r="J98" s="21">
        <v>2563</v>
      </c>
      <c r="K98" s="22"/>
    </row>
    <row r="99" spans="1:22" ht="22.75" customHeight="1">
      <c r="A99" s="210" t="s">
        <v>66</v>
      </c>
      <c r="B99" s="264"/>
      <c r="C99" s="212"/>
      <c r="D99" s="263" t="s">
        <v>8</v>
      </c>
      <c r="E99" s="212"/>
      <c r="F99" s="24"/>
      <c r="G99" s="1"/>
      <c r="H99" s="263" t="s">
        <v>8</v>
      </c>
      <c r="I99" s="212"/>
      <c r="J99" s="24"/>
      <c r="K99" s="22"/>
    </row>
    <row r="100" spans="1:22" ht="22.75" customHeight="1">
      <c r="A100" s="189"/>
      <c r="C100" s="128"/>
      <c r="D100" s="186"/>
      <c r="E100" s="128"/>
      <c r="F100" s="186"/>
      <c r="G100" s="1"/>
      <c r="H100" s="186"/>
      <c r="I100" s="128"/>
      <c r="J100" s="186"/>
      <c r="K100" s="22"/>
    </row>
    <row r="101" spans="1:22" s="22" customFormat="1" ht="22.75" customHeight="1">
      <c r="A101" s="188" t="s">
        <v>67</v>
      </c>
      <c r="B101" s="2"/>
      <c r="C101" s="203"/>
      <c r="D101" s="203"/>
      <c r="E101" s="203"/>
      <c r="F101" s="203"/>
      <c r="G101" s="203"/>
      <c r="H101" s="203"/>
      <c r="I101" s="203"/>
      <c r="J101" s="203"/>
      <c r="L101" s="157"/>
      <c r="M101" s="157"/>
      <c r="N101" s="157"/>
      <c r="O101" s="16"/>
      <c r="P101" s="158"/>
      <c r="Q101" s="158"/>
      <c r="R101" s="158"/>
      <c r="V101" s="16"/>
    </row>
    <row r="102" spans="1:22" s="22" customFormat="1" ht="22.75" customHeight="1">
      <c r="A102" s="189" t="s">
        <v>68</v>
      </c>
      <c r="B102" s="2"/>
      <c r="C102" s="203"/>
      <c r="D102" s="203"/>
      <c r="E102" s="203"/>
      <c r="F102" s="203"/>
      <c r="G102" s="203"/>
      <c r="H102" s="203"/>
      <c r="I102" s="203"/>
      <c r="J102" s="203"/>
      <c r="L102" s="157"/>
      <c r="M102" s="157"/>
      <c r="N102" s="157"/>
      <c r="O102" s="16"/>
      <c r="P102" s="158"/>
      <c r="Q102" s="158"/>
      <c r="R102" s="158"/>
      <c r="V102" s="16"/>
    </row>
    <row r="103" spans="1:22" s="22" customFormat="1" ht="22.75" customHeight="1" thickBot="1">
      <c r="A103" s="179" t="s">
        <v>69</v>
      </c>
      <c r="B103" s="2"/>
      <c r="C103" s="187"/>
      <c r="D103" s="213">
        <v>9291530</v>
      </c>
      <c r="E103" s="187"/>
      <c r="F103" s="213">
        <v>9291530</v>
      </c>
      <c r="G103" s="187"/>
      <c r="H103" s="213">
        <v>9291530</v>
      </c>
      <c r="I103" s="187"/>
      <c r="J103" s="213">
        <v>9291530</v>
      </c>
      <c r="L103" s="157"/>
      <c r="M103" s="157"/>
      <c r="N103" s="157"/>
      <c r="O103" s="16"/>
      <c r="P103" s="158"/>
      <c r="Q103" s="158"/>
      <c r="R103" s="158"/>
      <c r="V103" s="16"/>
    </row>
    <row r="104" spans="1:22" s="22" customFormat="1" ht="22.75" customHeight="1" thickTop="1">
      <c r="A104" s="179" t="s">
        <v>70</v>
      </c>
      <c r="B104" s="2"/>
      <c r="C104" s="187"/>
      <c r="D104" s="167"/>
      <c r="E104" s="187"/>
      <c r="F104" s="167"/>
      <c r="G104" s="187"/>
      <c r="H104" s="167"/>
      <c r="I104" s="187"/>
      <c r="J104" s="167"/>
      <c r="L104" s="157"/>
      <c r="M104" s="157"/>
      <c r="N104" s="157"/>
      <c r="O104" s="16"/>
      <c r="P104" s="158"/>
      <c r="Q104" s="158"/>
      <c r="R104" s="158"/>
      <c r="V104" s="16"/>
    </row>
    <row r="105" spans="1:22" s="22" customFormat="1" ht="22.75" customHeight="1">
      <c r="A105" s="179" t="s">
        <v>71</v>
      </c>
      <c r="B105" s="2"/>
      <c r="C105" s="187"/>
      <c r="D105" s="167">
        <v>8611242</v>
      </c>
      <c r="E105" s="187"/>
      <c r="F105" s="167">
        <v>8611242</v>
      </c>
      <c r="G105" s="187"/>
      <c r="H105" s="167">
        <v>8611242</v>
      </c>
      <c r="I105" s="187"/>
      <c r="J105" s="167">
        <v>8611242</v>
      </c>
      <c r="L105" s="157"/>
      <c r="M105" s="157"/>
      <c r="N105" s="157"/>
      <c r="O105" s="16"/>
      <c r="P105" s="158"/>
      <c r="Q105" s="158"/>
      <c r="R105" s="158"/>
      <c r="V105" s="16"/>
    </row>
    <row r="106" spans="1:22" s="22" customFormat="1" ht="22.75" customHeight="1">
      <c r="A106" s="189" t="s">
        <v>72</v>
      </c>
      <c r="B106" s="2"/>
      <c r="C106" s="214"/>
      <c r="D106" s="215"/>
      <c r="E106" s="214"/>
      <c r="F106" s="215"/>
      <c r="G106" s="214"/>
      <c r="H106" s="214"/>
      <c r="I106" s="214"/>
      <c r="J106" s="214"/>
      <c r="L106" s="157"/>
      <c r="M106" s="157"/>
      <c r="N106" s="157"/>
      <c r="O106" s="16"/>
      <c r="P106" s="158"/>
      <c r="Q106" s="158"/>
      <c r="R106" s="158"/>
      <c r="V106" s="16"/>
    </row>
    <row r="107" spans="1:22" s="22" customFormat="1" ht="22.75" customHeight="1">
      <c r="A107" s="189" t="s">
        <v>73</v>
      </c>
      <c r="B107" s="2"/>
      <c r="C107" s="187"/>
      <c r="D107" s="216">
        <v>57298909</v>
      </c>
      <c r="E107" s="187"/>
      <c r="F107" s="216">
        <v>57298909</v>
      </c>
      <c r="G107" s="187"/>
      <c r="H107" s="170">
        <v>56408882</v>
      </c>
      <c r="I107" s="187"/>
      <c r="J107" s="170">
        <v>56408882</v>
      </c>
      <c r="L107" s="157"/>
      <c r="M107" s="157"/>
      <c r="N107" s="157"/>
      <c r="O107" s="16"/>
      <c r="P107" s="158"/>
      <c r="Q107" s="158"/>
      <c r="R107" s="158"/>
      <c r="V107" s="16"/>
    </row>
    <row r="108" spans="1:22" s="22" customFormat="1" ht="22.75" customHeight="1">
      <c r="A108" s="179" t="s">
        <v>74</v>
      </c>
      <c r="B108" s="2"/>
      <c r="C108" s="187"/>
      <c r="D108" s="216">
        <v>3582872</v>
      </c>
      <c r="E108" s="187"/>
      <c r="F108" s="216">
        <v>3470021</v>
      </c>
      <c r="G108" s="187"/>
      <c r="H108" s="167">
        <v>3470021</v>
      </c>
      <c r="I108" s="187"/>
      <c r="J108" s="167">
        <v>3470021</v>
      </c>
      <c r="L108" s="157"/>
      <c r="M108" s="157"/>
      <c r="N108" s="157"/>
      <c r="O108" s="16"/>
      <c r="P108" s="158"/>
      <c r="Q108" s="158"/>
      <c r="R108" s="158"/>
      <c r="V108" s="16"/>
    </row>
    <row r="109" spans="1:22" s="22" customFormat="1" ht="22.75" customHeight="1">
      <c r="A109" s="179" t="s">
        <v>75</v>
      </c>
      <c r="B109" s="2"/>
      <c r="C109" s="187"/>
      <c r="D109" s="216"/>
      <c r="E109" s="187"/>
      <c r="F109" s="216"/>
      <c r="G109" s="187"/>
      <c r="H109" s="187"/>
      <c r="I109" s="187"/>
      <c r="J109" s="187"/>
      <c r="L109" s="157"/>
      <c r="M109" s="157"/>
      <c r="N109" s="157"/>
      <c r="O109" s="16"/>
      <c r="P109" s="158"/>
      <c r="Q109" s="158"/>
      <c r="R109" s="158"/>
      <c r="V109" s="16"/>
    </row>
    <row r="110" spans="1:22" s="22" customFormat="1" ht="22.75" customHeight="1">
      <c r="A110" s="179" t="s">
        <v>76</v>
      </c>
      <c r="B110" s="2"/>
      <c r="C110" s="187"/>
      <c r="D110" s="216">
        <v>4805043</v>
      </c>
      <c r="E110" s="187"/>
      <c r="F110" s="216">
        <v>4809941</v>
      </c>
      <c r="G110" s="187"/>
      <c r="H110" s="152">
        <v>0</v>
      </c>
      <c r="I110" s="214"/>
      <c r="J110" s="152">
        <v>0</v>
      </c>
      <c r="L110" s="157"/>
      <c r="M110" s="157"/>
      <c r="N110" s="157"/>
      <c r="O110" s="16"/>
      <c r="P110" s="158"/>
      <c r="Q110" s="158"/>
      <c r="R110" s="158"/>
      <c r="V110" s="16"/>
    </row>
    <row r="111" spans="1:22" s="26" customFormat="1" ht="22.75" customHeight="1">
      <c r="A111" s="179" t="s">
        <v>77</v>
      </c>
      <c r="B111" s="2"/>
      <c r="C111" s="187"/>
      <c r="D111" s="216"/>
      <c r="E111" s="187"/>
      <c r="F111" s="216"/>
      <c r="G111" s="187"/>
      <c r="H111" s="187"/>
      <c r="I111" s="187"/>
      <c r="J111" s="187"/>
      <c r="L111" s="159"/>
      <c r="M111" s="159"/>
      <c r="N111" s="159"/>
      <c r="O111" s="160"/>
      <c r="P111" s="158"/>
      <c r="Q111" s="158"/>
      <c r="R111" s="158"/>
      <c r="V111" s="160"/>
    </row>
    <row r="112" spans="1:22" s="68" customFormat="1" ht="22.75" customHeight="1">
      <c r="A112" s="179" t="s">
        <v>78</v>
      </c>
      <c r="B112" s="2"/>
      <c r="C112" s="187"/>
      <c r="D112" s="214">
        <v>-9917</v>
      </c>
      <c r="E112" s="187"/>
      <c r="F112" s="214">
        <v>-5159</v>
      </c>
      <c r="G112" s="187"/>
      <c r="H112" s="153">
        <v>490423</v>
      </c>
      <c r="I112" s="187"/>
      <c r="J112" s="167">
        <v>490423</v>
      </c>
      <c r="L112" s="161"/>
      <c r="M112" s="161"/>
      <c r="N112" s="161"/>
      <c r="O112" s="162"/>
      <c r="P112" s="158"/>
      <c r="Q112" s="158"/>
      <c r="R112" s="158"/>
      <c r="V112" s="16"/>
    </row>
    <row r="113" spans="1:22" s="26" customFormat="1" ht="22.75" customHeight="1">
      <c r="A113" s="189" t="s">
        <v>79</v>
      </c>
      <c r="B113" s="2"/>
      <c r="C113" s="187"/>
      <c r="D113" s="216"/>
      <c r="E113" s="187"/>
      <c r="F113" s="216"/>
      <c r="G113" s="187"/>
      <c r="H113" s="187"/>
      <c r="I113" s="187"/>
      <c r="J113" s="187"/>
      <c r="L113" s="159"/>
      <c r="M113" s="159"/>
      <c r="N113" s="159"/>
      <c r="O113" s="160"/>
      <c r="P113" s="158"/>
      <c r="Q113" s="158"/>
      <c r="R113" s="158"/>
      <c r="V113" s="160"/>
    </row>
    <row r="114" spans="1:22" s="22" customFormat="1" ht="22.75" customHeight="1">
      <c r="A114" s="189" t="s">
        <v>80</v>
      </c>
      <c r="B114" s="2"/>
      <c r="C114" s="187"/>
      <c r="D114" s="216"/>
      <c r="E114" s="187"/>
      <c r="F114" s="216"/>
      <c r="G114" s="187"/>
      <c r="H114" s="187"/>
      <c r="I114" s="187"/>
      <c r="J114" s="187"/>
      <c r="L114" s="157"/>
      <c r="M114" s="157"/>
      <c r="N114" s="157"/>
      <c r="O114" s="16"/>
      <c r="P114" s="158"/>
      <c r="Q114" s="158"/>
      <c r="R114" s="158"/>
      <c r="V114" s="16"/>
    </row>
    <row r="115" spans="1:22" s="26" customFormat="1" ht="22.75" customHeight="1">
      <c r="A115" s="189" t="s">
        <v>81</v>
      </c>
      <c r="B115" s="2"/>
      <c r="C115" s="187"/>
      <c r="D115" s="170">
        <v>929166</v>
      </c>
      <c r="E115" s="187"/>
      <c r="F115" s="170">
        <v>929166</v>
      </c>
      <c r="G115" s="187"/>
      <c r="H115" s="170">
        <v>929166</v>
      </c>
      <c r="I115" s="187"/>
      <c r="J115" s="170">
        <v>929166</v>
      </c>
      <c r="L115" s="159"/>
      <c r="M115" s="159"/>
      <c r="N115" s="159"/>
      <c r="O115" s="160"/>
      <c r="P115" s="158"/>
      <c r="Q115" s="158"/>
      <c r="R115" s="158"/>
      <c r="V115" s="160"/>
    </row>
    <row r="116" spans="1:22" s="22" customFormat="1" ht="22.75" customHeight="1">
      <c r="A116" s="189" t="s">
        <v>82</v>
      </c>
      <c r="B116" s="2"/>
      <c r="C116" s="187"/>
      <c r="D116" s="216">
        <v>117529591</v>
      </c>
      <c r="E116" s="187"/>
      <c r="F116" s="216">
        <v>119893131</v>
      </c>
      <c r="G116" s="187"/>
      <c r="H116" s="170">
        <v>48330725</v>
      </c>
      <c r="I116" s="187"/>
      <c r="J116" s="170">
        <v>54224986</v>
      </c>
      <c r="K116" s="155"/>
      <c r="L116" s="157"/>
      <c r="M116" s="157"/>
      <c r="N116" s="157"/>
      <c r="O116" s="16"/>
      <c r="P116" s="158"/>
      <c r="Q116" s="158"/>
      <c r="R116" s="158"/>
      <c r="V116" s="16"/>
    </row>
    <row r="117" spans="1:22" s="22" customFormat="1" ht="22.75" customHeight="1">
      <c r="A117" s="179" t="s">
        <v>83</v>
      </c>
      <c r="B117" s="2">
        <v>8</v>
      </c>
      <c r="C117" s="214"/>
      <c r="D117" s="217">
        <v>-10175859</v>
      </c>
      <c r="E117" s="214"/>
      <c r="F117" s="217">
        <v>-8997459</v>
      </c>
      <c r="G117" s="214"/>
      <c r="H117" s="152">
        <v>-6088210</v>
      </c>
      <c r="I117" s="214"/>
      <c r="J117" s="152">
        <v>-6088210</v>
      </c>
      <c r="L117" s="157"/>
      <c r="M117" s="157"/>
      <c r="N117" s="163"/>
      <c r="O117" s="164"/>
      <c r="P117" s="158"/>
      <c r="Q117" s="158"/>
      <c r="R117" s="158"/>
      <c r="S117" s="165"/>
      <c r="V117" s="16"/>
    </row>
    <row r="118" spans="1:22" s="22" customFormat="1" ht="22.75" customHeight="1">
      <c r="A118" s="179" t="s">
        <v>84</v>
      </c>
      <c r="B118" s="2"/>
      <c r="C118" s="187"/>
      <c r="D118" s="218">
        <v>12282555</v>
      </c>
      <c r="E118" s="187"/>
      <c r="F118" s="218">
        <v>-9073005</v>
      </c>
      <c r="G118" s="187"/>
      <c r="H118" s="181">
        <v>5490324</v>
      </c>
      <c r="I118" s="187"/>
      <c r="J118" s="181">
        <v>5409682</v>
      </c>
      <c r="K118" s="151"/>
      <c r="L118" s="157"/>
      <c r="M118" s="157"/>
      <c r="N118" s="157"/>
      <c r="O118" s="16"/>
      <c r="P118" s="158"/>
      <c r="Q118" s="158"/>
      <c r="R118" s="158"/>
      <c r="V118" s="16"/>
    </row>
    <row r="119" spans="1:22" s="22" customFormat="1" ht="22.75" customHeight="1">
      <c r="A119" s="195" t="s">
        <v>85</v>
      </c>
      <c r="B119" s="8"/>
      <c r="C119" s="135"/>
      <c r="D119" s="135">
        <f>SUM(D104:D118)</f>
        <v>194853602</v>
      </c>
      <c r="E119" s="135"/>
      <c r="F119" s="135">
        <f>SUM(F104:F118)</f>
        <v>176936787</v>
      </c>
      <c r="G119" s="135"/>
      <c r="H119" s="135">
        <f>SUM(H104:H118)</f>
        <v>117642573</v>
      </c>
      <c r="I119" s="135"/>
      <c r="J119" s="135">
        <f>SUM(J104:J118)</f>
        <v>123456192</v>
      </c>
      <c r="L119" s="157"/>
      <c r="M119" s="157"/>
      <c r="N119" s="157"/>
      <c r="O119" s="16"/>
      <c r="P119" s="158"/>
      <c r="Q119" s="158"/>
      <c r="R119" s="158"/>
      <c r="V119" s="16"/>
    </row>
    <row r="120" spans="1:22" s="22" customFormat="1" ht="22.75" customHeight="1">
      <c r="A120" s="179" t="s">
        <v>86</v>
      </c>
      <c r="B120" s="2"/>
      <c r="C120" s="136"/>
      <c r="D120" s="219">
        <v>15000000</v>
      </c>
      <c r="E120" s="136"/>
      <c r="F120" s="219">
        <v>15000000</v>
      </c>
      <c r="G120" s="136"/>
      <c r="H120" s="219">
        <v>15000000</v>
      </c>
      <c r="I120" s="136"/>
      <c r="J120" s="219">
        <v>15000000</v>
      </c>
      <c r="L120" s="157"/>
      <c r="M120" s="157"/>
      <c r="N120" s="157"/>
      <c r="O120" s="16"/>
      <c r="P120" s="158"/>
      <c r="Q120" s="158"/>
      <c r="R120" s="158"/>
      <c r="V120" s="16"/>
    </row>
    <row r="121" spans="1:22" s="22" customFormat="1" ht="22.75" customHeight="1">
      <c r="A121" s="195" t="s">
        <v>87</v>
      </c>
      <c r="B121" s="8"/>
      <c r="C121" s="135"/>
      <c r="D121" s="135">
        <f>SUM(D119:D120)</f>
        <v>209853602</v>
      </c>
      <c r="E121" s="135"/>
      <c r="F121" s="135">
        <f>SUM(F119:F120)</f>
        <v>191936787</v>
      </c>
      <c r="G121" s="135"/>
      <c r="H121" s="135">
        <f>SUM(H119:H120)</f>
        <v>132642573</v>
      </c>
      <c r="I121" s="135"/>
      <c r="J121" s="135">
        <f>SUM(J119:J120)</f>
        <v>138456192</v>
      </c>
      <c r="L121" s="157"/>
      <c r="M121" s="157"/>
      <c r="N121" s="157"/>
      <c r="O121" s="16"/>
      <c r="P121" s="158"/>
      <c r="Q121" s="158"/>
      <c r="R121" s="158"/>
      <c r="V121" s="16"/>
    </row>
    <row r="122" spans="1:22" s="22" customFormat="1" ht="22.75" customHeight="1">
      <c r="A122" s="189" t="s">
        <v>88</v>
      </c>
      <c r="B122" s="2"/>
      <c r="C122" s="187"/>
      <c r="D122" s="218">
        <v>74353452</v>
      </c>
      <c r="E122" s="187"/>
      <c r="F122" s="218">
        <v>70241781</v>
      </c>
      <c r="G122" s="187"/>
      <c r="H122" s="182">
        <v>0</v>
      </c>
      <c r="I122" s="187"/>
      <c r="J122" s="182">
        <v>0</v>
      </c>
      <c r="L122" s="157"/>
      <c r="M122" s="157"/>
      <c r="N122" s="157"/>
      <c r="O122" s="16"/>
      <c r="P122" s="158"/>
      <c r="Q122" s="158"/>
      <c r="R122" s="158"/>
      <c r="V122" s="16"/>
    </row>
    <row r="123" spans="1:22" s="22" customFormat="1" ht="22.75" customHeight="1">
      <c r="A123" s="195" t="s">
        <v>89</v>
      </c>
      <c r="B123" s="2"/>
      <c r="C123" s="135"/>
      <c r="D123" s="196">
        <f>SUM(D121:D122)</f>
        <v>284207054</v>
      </c>
      <c r="E123" s="135"/>
      <c r="F123" s="196">
        <f>SUM(F121:F122)</f>
        <v>262178568</v>
      </c>
      <c r="G123" s="135"/>
      <c r="H123" s="196">
        <f>SUM(H121:H122)</f>
        <v>132642573</v>
      </c>
      <c r="I123" s="135"/>
      <c r="J123" s="196">
        <f>SUM(J121:J122)</f>
        <v>138456192</v>
      </c>
      <c r="L123" s="157"/>
      <c r="M123" s="157"/>
      <c r="N123" s="157"/>
      <c r="O123" s="16"/>
      <c r="P123" s="158"/>
      <c r="Q123" s="158"/>
      <c r="R123" s="158"/>
      <c r="V123" s="16"/>
    </row>
    <row r="124" spans="1:22" s="22" customFormat="1" ht="22.75" customHeight="1">
      <c r="A124" s="195"/>
      <c r="B124" s="2"/>
      <c r="C124" s="187"/>
      <c r="D124" s="187"/>
      <c r="E124" s="187"/>
      <c r="F124" s="187"/>
      <c r="G124" s="187"/>
      <c r="H124" s="187"/>
      <c r="I124" s="187"/>
      <c r="J124" s="187"/>
      <c r="L124" s="157"/>
      <c r="M124" s="157"/>
      <c r="N124" s="157"/>
      <c r="O124" s="16"/>
      <c r="P124" s="158"/>
      <c r="Q124" s="158"/>
      <c r="R124" s="158"/>
      <c r="V124" s="16"/>
    </row>
    <row r="125" spans="1:22" s="22" customFormat="1" ht="22.75" customHeight="1" thickBot="1">
      <c r="A125" s="195" t="s">
        <v>90</v>
      </c>
      <c r="B125" s="2"/>
      <c r="C125" s="135"/>
      <c r="D125" s="199">
        <f>SUM(D90+D123)</f>
        <v>831343521</v>
      </c>
      <c r="E125" s="135"/>
      <c r="F125" s="199">
        <f>SUM(F90+F123)</f>
        <v>761719085</v>
      </c>
      <c r="G125" s="135"/>
      <c r="H125" s="199">
        <f>SUM(H90+H123)</f>
        <v>270740105</v>
      </c>
      <c r="I125" s="135"/>
      <c r="J125" s="199">
        <f>SUM(J90+J123)</f>
        <v>285806276</v>
      </c>
      <c r="L125" s="157"/>
      <c r="M125" s="157"/>
      <c r="N125" s="157"/>
      <c r="O125" s="16"/>
      <c r="P125" s="158"/>
      <c r="Q125" s="158"/>
      <c r="R125" s="158"/>
      <c r="V125" s="16"/>
    </row>
    <row r="126" spans="1:22" s="22" customFormat="1" ht="22.75" customHeight="1" thickTop="1">
      <c r="A126" s="208"/>
      <c r="B126" s="264"/>
      <c r="C126" s="220"/>
      <c r="D126" s="220"/>
      <c r="E126" s="220"/>
      <c r="F126" s="220"/>
      <c r="G126" s="220"/>
      <c r="H126" s="220"/>
      <c r="I126" s="220"/>
      <c r="J126" s="220"/>
      <c r="L126" s="157"/>
      <c r="M126" s="157"/>
      <c r="N126" s="157"/>
      <c r="O126" s="16"/>
      <c r="P126" s="158"/>
      <c r="Q126" s="158"/>
      <c r="R126" s="158"/>
      <c r="V126" s="16"/>
    </row>
    <row r="127" spans="1:22" s="22" customFormat="1" ht="22.75" customHeight="1">
      <c r="A127" s="200"/>
      <c r="B127" s="264"/>
      <c r="C127" s="221"/>
      <c r="D127" s="194"/>
      <c r="E127" s="221"/>
      <c r="F127" s="194"/>
      <c r="G127" s="221"/>
      <c r="H127" s="194"/>
      <c r="I127" s="221"/>
      <c r="J127" s="194"/>
      <c r="L127" s="157"/>
      <c r="M127" s="157"/>
      <c r="N127" s="157"/>
      <c r="O127" s="16"/>
      <c r="P127" s="158"/>
      <c r="Q127" s="158"/>
      <c r="R127" s="158"/>
      <c r="V127" s="16"/>
    </row>
    <row r="128" spans="1:22" s="22" customFormat="1" ht="22.75" customHeight="1">
      <c r="A128" s="50"/>
      <c r="B128" s="264"/>
      <c r="L128" s="157"/>
      <c r="M128" s="157"/>
      <c r="N128" s="157"/>
      <c r="O128" s="16"/>
      <c r="P128" s="158"/>
      <c r="Q128" s="158"/>
      <c r="R128" s="158"/>
      <c r="V128" s="16"/>
    </row>
  </sheetData>
  <mergeCells count="8">
    <mergeCell ref="D96:F96"/>
    <mergeCell ref="H96:J96"/>
    <mergeCell ref="D4:F4"/>
    <mergeCell ref="H4:J4"/>
    <mergeCell ref="D30:F30"/>
    <mergeCell ref="H30:J30"/>
    <mergeCell ref="D58:F58"/>
    <mergeCell ref="H58:J58"/>
  </mergeCells>
  <pageMargins left="0.7" right="0.7" top="0.48" bottom="0.5" header="0.5" footer="0.5"/>
  <pageSetup paperSize="9" scale="88" firstPageNumber="3" fitToHeight="4" orientation="portrait" useFirstPageNumber="1" r:id="rId1"/>
  <headerFooter alignWithMargins="0">
    <oddFooter>&amp;Lหมายเหตุประกอบงบการเงินเป็นส่วนหนึ่งของงบการเงินนี้
&amp;C&amp;P</oddFooter>
  </headerFooter>
  <rowBreaks count="3" manualBreakCount="3">
    <brk id="26" max="16383" man="1"/>
    <brk id="54" max="16383" man="1"/>
    <brk id="92" max="16383" man="1"/>
  </rowBreaks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97"/>
  <sheetViews>
    <sheetView view="pageBreakPreview" zoomScale="81" zoomScaleNormal="80" zoomScaleSheetLayoutView="81" workbookViewId="0">
      <selection activeCell="F22" sqref="F22"/>
    </sheetView>
  </sheetViews>
  <sheetFormatPr defaultColWidth="9.09765625" defaultRowHeight="23.25" customHeight="1"/>
  <cols>
    <col min="1" max="1" width="44.09765625" style="33" customWidth="1"/>
    <col min="2" max="2" width="8.69921875" style="2" customWidth="1"/>
    <col min="3" max="3" width="0.8984375" style="149" customWidth="1"/>
    <col min="4" max="4" width="14.09765625" style="149" customWidth="1"/>
    <col min="5" max="5" width="0.8984375" style="149" customWidth="1"/>
    <col min="6" max="6" width="13.59765625" style="149" customWidth="1"/>
    <col min="7" max="7" width="1" style="149" customWidth="1"/>
    <col min="8" max="8" width="14.09765625" style="149" customWidth="1"/>
    <col min="9" max="9" width="0.8984375" style="149" customWidth="1"/>
    <col min="10" max="10" width="14.09765625" style="149" customWidth="1"/>
    <col min="11" max="11" width="13.09765625" style="149" bestFit="1" customWidth="1"/>
    <col min="12" max="12" width="16" style="149" bestFit="1" customWidth="1"/>
    <col min="13" max="13" width="17.09765625" style="149" customWidth="1"/>
    <col min="14" max="14" width="1.8984375" style="149" customWidth="1"/>
    <col min="15" max="15" width="14.69921875" style="149" customWidth="1"/>
    <col min="16" max="16" width="12.3984375" style="149" bestFit="1" customWidth="1"/>
    <col min="17" max="17" width="12.59765625" style="149" bestFit="1" customWidth="1"/>
    <col min="18" max="18" width="2.09765625" style="149" customWidth="1"/>
    <col min="19" max="19" width="12" style="149" bestFit="1" customWidth="1"/>
    <col min="20" max="16384" width="9.09765625" style="149"/>
  </cols>
  <sheetData>
    <row r="1" spans="1:19" ht="22.75" customHeight="1">
      <c r="A1" s="30" t="s">
        <v>0</v>
      </c>
      <c r="B1" s="31"/>
      <c r="C1" s="32"/>
      <c r="D1" s="32"/>
      <c r="E1" s="32"/>
      <c r="F1" s="32"/>
      <c r="G1" s="32"/>
      <c r="H1" s="280"/>
      <c r="I1" s="280"/>
      <c r="J1" s="280"/>
      <c r="K1" s="71"/>
      <c r="L1" s="71"/>
      <c r="M1" s="71"/>
      <c r="N1" s="71"/>
    </row>
    <row r="2" spans="1:19" ht="22.75" customHeight="1">
      <c r="A2" s="30" t="s">
        <v>91</v>
      </c>
      <c r="B2" s="31"/>
      <c r="C2" s="32"/>
      <c r="D2" s="32"/>
      <c r="E2" s="32"/>
      <c r="F2" s="32"/>
      <c r="G2" s="32"/>
      <c r="H2" s="280"/>
      <c r="I2" s="280"/>
      <c r="J2" s="280"/>
      <c r="K2" s="71"/>
      <c r="L2" s="71"/>
      <c r="M2" s="71"/>
      <c r="N2" s="71"/>
    </row>
    <row r="3" spans="1:19" ht="24" customHeight="1">
      <c r="A3" s="5"/>
      <c r="B3" s="5"/>
      <c r="C3" s="32"/>
      <c r="D3" s="32"/>
      <c r="E3" s="32"/>
      <c r="F3" s="32"/>
      <c r="G3" s="32"/>
      <c r="H3" s="32"/>
      <c r="I3" s="32"/>
      <c r="J3" s="67" t="s">
        <v>2</v>
      </c>
      <c r="K3" s="71"/>
      <c r="L3" s="71"/>
      <c r="M3" s="71"/>
      <c r="N3" s="71"/>
    </row>
    <row r="4" spans="1:19" ht="24" customHeight="1">
      <c r="B4" s="185"/>
      <c r="C4" s="185"/>
      <c r="D4" s="278" t="s">
        <v>3</v>
      </c>
      <c r="E4" s="278"/>
      <c r="F4" s="278"/>
      <c r="G4" s="34"/>
      <c r="H4" s="278" t="s">
        <v>4</v>
      </c>
      <c r="I4" s="278"/>
      <c r="J4" s="278"/>
      <c r="K4" s="71"/>
      <c r="L4" s="71"/>
      <c r="M4" s="71"/>
      <c r="N4" s="71"/>
    </row>
    <row r="5" spans="1:19" ht="24" customHeight="1">
      <c r="B5" s="185"/>
      <c r="C5" s="185"/>
      <c r="D5" s="281" t="s">
        <v>92</v>
      </c>
      <c r="E5" s="282"/>
      <c r="F5" s="282"/>
      <c r="G5" s="68"/>
      <c r="H5" s="281" t="s">
        <v>92</v>
      </c>
      <c r="I5" s="282"/>
      <c r="J5" s="282"/>
      <c r="K5" s="71"/>
      <c r="L5" s="71"/>
      <c r="M5" s="71"/>
      <c r="N5" s="71"/>
      <c r="O5" s="64"/>
      <c r="P5" s="64"/>
    </row>
    <row r="6" spans="1:19" ht="24" customHeight="1">
      <c r="B6" s="185"/>
      <c r="C6" s="185"/>
      <c r="D6" s="283" t="s">
        <v>316</v>
      </c>
      <c r="E6" s="283"/>
      <c r="F6" s="283"/>
      <c r="G6" s="184"/>
      <c r="H6" s="283" t="s">
        <v>316</v>
      </c>
      <c r="I6" s="283"/>
      <c r="J6" s="283"/>
      <c r="K6" s="71"/>
      <c r="L6" s="71"/>
      <c r="M6" s="71"/>
      <c r="N6" s="71"/>
      <c r="O6" s="64"/>
      <c r="P6" s="64"/>
    </row>
    <row r="7" spans="1:19" ht="23.25" customHeight="1">
      <c r="B7" s="185" t="s">
        <v>6</v>
      </c>
      <c r="C7" s="35"/>
      <c r="D7" s="24">
        <v>2564</v>
      </c>
      <c r="E7" s="35"/>
      <c r="F7" s="24">
        <v>2563</v>
      </c>
      <c r="G7" s="21"/>
      <c r="H7" s="24">
        <v>2564</v>
      </c>
      <c r="I7" s="35"/>
      <c r="J7" s="24">
        <v>2563</v>
      </c>
      <c r="K7" s="71"/>
      <c r="L7" s="71"/>
      <c r="M7" s="71"/>
      <c r="N7" s="71"/>
      <c r="O7" s="64"/>
      <c r="P7" s="64"/>
    </row>
    <row r="8" spans="1:19" ht="21.75" customHeight="1">
      <c r="A8" s="45" t="s">
        <v>93</v>
      </c>
      <c r="B8" s="2">
        <v>4</v>
      </c>
      <c r="C8" s="150"/>
      <c r="D8" s="151"/>
      <c r="E8" s="151"/>
      <c r="F8" s="151"/>
      <c r="G8" s="151"/>
      <c r="H8" s="151"/>
      <c r="I8" s="151"/>
      <c r="J8" s="151"/>
      <c r="K8" s="71"/>
      <c r="L8" s="71"/>
      <c r="M8" s="71"/>
      <c r="N8" s="71"/>
      <c r="O8" s="64"/>
      <c r="P8" s="64"/>
    </row>
    <row r="9" spans="1:19" ht="21.75" customHeight="1">
      <c r="A9" s="33" t="s">
        <v>94</v>
      </c>
      <c r="C9" s="150"/>
      <c r="D9" s="41">
        <v>125939669</v>
      </c>
      <c r="E9" s="150"/>
      <c r="F9" s="41">
        <v>157805091</v>
      </c>
      <c r="G9" s="150"/>
      <c r="H9" s="150">
        <v>7505125</v>
      </c>
      <c r="I9" s="150"/>
      <c r="J9" s="150">
        <v>6647849</v>
      </c>
      <c r="K9" s="71"/>
      <c r="L9" s="71"/>
      <c r="M9" s="41"/>
      <c r="N9" s="150"/>
      <c r="O9" s="41"/>
      <c r="P9" s="64"/>
      <c r="Q9" s="41"/>
      <c r="R9" s="41"/>
      <c r="S9" s="41"/>
    </row>
    <row r="10" spans="1:19" ht="21.65" customHeight="1">
      <c r="A10" s="20" t="s">
        <v>95</v>
      </c>
      <c r="C10" s="51"/>
      <c r="D10" s="73">
        <v>1474853</v>
      </c>
      <c r="E10" s="51"/>
      <c r="F10" s="73">
        <v>0</v>
      </c>
      <c r="G10" s="150"/>
      <c r="H10" s="73">
        <v>78334</v>
      </c>
      <c r="I10" s="150"/>
      <c r="J10" s="73">
        <v>0</v>
      </c>
      <c r="K10" s="71"/>
      <c r="M10" s="109"/>
      <c r="N10" s="51"/>
      <c r="O10" s="109"/>
      <c r="P10" s="64"/>
    </row>
    <row r="11" spans="1:19" ht="21.75" customHeight="1">
      <c r="A11" s="20" t="s">
        <v>96</v>
      </c>
      <c r="C11" s="150"/>
      <c r="D11" s="41">
        <v>214661</v>
      </c>
      <c r="E11" s="150"/>
      <c r="F11" s="41">
        <v>269695</v>
      </c>
      <c r="G11" s="150"/>
      <c r="H11" s="150">
        <v>140996</v>
      </c>
      <c r="I11" s="150"/>
      <c r="J11" s="150">
        <v>334880</v>
      </c>
      <c r="K11" s="71"/>
      <c r="L11" s="71"/>
      <c r="M11" s="41"/>
      <c r="N11" s="150"/>
      <c r="O11" s="41"/>
      <c r="P11" s="64"/>
    </row>
    <row r="12" spans="1:19" ht="21.75" customHeight="1">
      <c r="A12" s="20" t="s">
        <v>97</v>
      </c>
      <c r="C12" s="150"/>
      <c r="D12" s="73">
        <v>0</v>
      </c>
      <c r="E12" s="150"/>
      <c r="F12" s="41">
        <v>1532</v>
      </c>
      <c r="G12" s="150"/>
      <c r="H12" s="73">
        <v>0</v>
      </c>
      <c r="I12" s="150"/>
      <c r="J12" s="73">
        <v>0</v>
      </c>
      <c r="K12" s="71"/>
      <c r="L12" s="71"/>
      <c r="M12" s="108"/>
      <c r="N12" s="150"/>
      <c r="O12" s="109"/>
      <c r="P12" s="64"/>
    </row>
    <row r="13" spans="1:19" ht="21.75" customHeight="1">
      <c r="A13" s="33" t="s">
        <v>98</v>
      </c>
      <c r="C13" s="51"/>
      <c r="D13" s="73">
        <v>162614</v>
      </c>
      <c r="E13" s="51"/>
      <c r="F13" s="73">
        <v>278007</v>
      </c>
      <c r="G13" s="150"/>
      <c r="H13" s="73">
        <v>7162</v>
      </c>
      <c r="I13" s="150"/>
      <c r="J13" s="73">
        <v>480</v>
      </c>
      <c r="K13" s="71"/>
      <c r="L13" s="71"/>
      <c r="M13" s="109"/>
      <c r="N13" s="150"/>
      <c r="O13" s="109"/>
      <c r="P13" s="64"/>
    </row>
    <row r="14" spans="1:19" ht="21.75" customHeight="1">
      <c r="A14" s="33" t="s">
        <v>99</v>
      </c>
      <c r="C14" s="150"/>
      <c r="D14" s="41">
        <v>1749064</v>
      </c>
      <c r="E14" s="150"/>
      <c r="F14" s="41">
        <v>634944</v>
      </c>
      <c r="G14" s="150"/>
      <c r="H14" s="150">
        <v>8415</v>
      </c>
      <c r="I14" s="150"/>
      <c r="J14" s="150">
        <v>29054</v>
      </c>
      <c r="K14" s="71"/>
      <c r="L14" s="71"/>
      <c r="M14" s="71"/>
      <c r="N14" s="71"/>
      <c r="O14" s="64"/>
      <c r="P14" s="64"/>
    </row>
    <row r="15" spans="1:19" s="3" customFormat="1" ht="21.75" customHeight="1">
      <c r="A15" s="36" t="s">
        <v>100</v>
      </c>
      <c r="B15" s="8"/>
      <c r="C15" s="11"/>
      <c r="D15" s="48">
        <f>SUM(D9:D14)</f>
        <v>129540861</v>
      </c>
      <c r="E15" s="11"/>
      <c r="F15" s="48">
        <f>SUM(F9:F14)</f>
        <v>158989269</v>
      </c>
      <c r="G15" s="11"/>
      <c r="H15" s="48">
        <f>SUM(H9:H14)</f>
        <v>7740032</v>
      </c>
      <c r="I15" s="11"/>
      <c r="J15" s="48">
        <f>SUM(J9:J14)</f>
        <v>7012263</v>
      </c>
      <c r="K15" s="74"/>
      <c r="L15" s="71"/>
      <c r="M15" s="74"/>
      <c r="N15" s="74"/>
    </row>
    <row r="16" spans="1:19" ht="9.75" customHeight="1">
      <c r="A16" s="284"/>
      <c r="B16" s="284"/>
      <c r="C16" s="150"/>
      <c r="D16" s="150"/>
      <c r="E16" s="150"/>
      <c r="F16" s="150"/>
      <c r="G16" s="150"/>
      <c r="H16" s="150"/>
      <c r="I16" s="150"/>
      <c r="J16" s="150"/>
      <c r="K16" s="71"/>
      <c r="L16" s="74"/>
      <c r="M16" s="71"/>
      <c r="N16" s="71"/>
    </row>
    <row r="17" spans="1:18" ht="21.75" customHeight="1">
      <c r="A17" s="45" t="s">
        <v>101</v>
      </c>
      <c r="B17" s="2">
        <v>4</v>
      </c>
      <c r="C17" s="150"/>
      <c r="D17" s="150"/>
      <c r="E17" s="150"/>
      <c r="F17" s="150"/>
      <c r="G17" s="150"/>
      <c r="H17" s="150"/>
      <c r="I17" s="150"/>
      <c r="J17" s="150"/>
      <c r="K17" s="71"/>
      <c r="L17" s="71"/>
      <c r="M17" s="71"/>
      <c r="N17" s="71"/>
    </row>
    <row r="18" spans="1:18" ht="21.75" customHeight="1">
      <c r="A18" s="33" t="s">
        <v>102</v>
      </c>
      <c r="C18" s="150"/>
      <c r="D18" s="41">
        <v>114839002</v>
      </c>
      <c r="E18" s="150"/>
      <c r="F18" s="41">
        <v>127664311</v>
      </c>
      <c r="G18" s="150"/>
      <c r="H18" s="150">
        <v>7311606</v>
      </c>
      <c r="I18" s="150"/>
      <c r="J18" s="150">
        <v>5933987</v>
      </c>
      <c r="K18" s="71"/>
      <c r="L18" s="71"/>
      <c r="M18" s="71"/>
      <c r="N18" s="71"/>
    </row>
    <row r="19" spans="1:18" ht="21.75" customHeight="1">
      <c r="A19" s="42" t="s">
        <v>103</v>
      </c>
      <c r="C19" s="150"/>
      <c r="D19" s="41">
        <v>5020048</v>
      </c>
      <c r="E19" s="150"/>
      <c r="F19" s="41">
        <v>6244609</v>
      </c>
      <c r="G19" s="150"/>
      <c r="H19" s="150">
        <v>190113</v>
      </c>
      <c r="I19" s="150"/>
      <c r="J19" s="150">
        <v>247974</v>
      </c>
      <c r="K19" s="71"/>
      <c r="L19" s="71"/>
      <c r="M19" s="71"/>
      <c r="N19" s="71"/>
    </row>
    <row r="20" spans="1:18" ht="21.75" customHeight="1">
      <c r="A20" s="33" t="s">
        <v>104</v>
      </c>
      <c r="C20" s="150"/>
      <c r="D20" s="41">
        <v>8107350</v>
      </c>
      <c r="E20" s="150"/>
      <c r="F20" s="41">
        <v>9450467</v>
      </c>
      <c r="G20" s="150"/>
      <c r="H20" s="150">
        <v>684849</v>
      </c>
      <c r="I20" s="150"/>
      <c r="J20" s="150">
        <v>702951</v>
      </c>
      <c r="K20" s="71"/>
      <c r="L20" s="71"/>
      <c r="M20" s="71"/>
      <c r="N20" s="71"/>
    </row>
    <row r="21" spans="1:18" ht="21.75" customHeight="1">
      <c r="A21" s="20" t="s">
        <v>105</v>
      </c>
      <c r="C21" s="150"/>
      <c r="D21" s="41"/>
      <c r="E21" s="150"/>
      <c r="F21" s="41"/>
      <c r="G21" s="150"/>
      <c r="H21" s="150"/>
      <c r="I21" s="150"/>
      <c r="J21" s="150"/>
      <c r="K21" s="71"/>
      <c r="L21" s="71"/>
      <c r="M21" s="71"/>
      <c r="N21" s="71"/>
    </row>
    <row r="22" spans="1:18" ht="21.75" customHeight="1">
      <c r="A22" s="20" t="s">
        <v>106</v>
      </c>
      <c r="B22" s="2">
        <v>10</v>
      </c>
      <c r="C22" s="150"/>
      <c r="D22" s="41">
        <v>3262135</v>
      </c>
      <c r="E22" s="150"/>
      <c r="F22" s="41">
        <v>-320403</v>
      </c>
      <c r="G22" s="150"/>
      <c r="H22" s="73">
        <v>0</v>
      </c>
      <c r="I22" s="150"/>
      <c r="J22" s="73">
        <v>0</v>
      </c>
      <c r="K22" s="71"/>
      <c r="L22" s="71"/>
      <c r="M22" s="71"/>
      <c r="N22" s="71"/>
    </row>
    <row r="23" spans="1:18" ht="21.75" customHeight="1">
      <c r="A23" s="42" t="s">
        <v>327</v>
      </c>
      <c r="C23" s="150"/>
      <c r="D23" s="73">
        <v>0</v>
      </c>
      <c r="E23" s="150"/>
      <c r="F23" s="73">
        <v>195841</v>
      </c>
      <c r="G23" s="150"/>
      <c r="H23" s="73">
        <v>0</v>
      </c>
      <c r="I23" s="150"/>
      <c r="J23" s="73">
        <v>0</v>
      </c>
      <c r="K23" s="71"/>
      <c r="L23" s="71"/>
      <c r="M23" s="71"/>
      <c r="N23" s="71"/>
    </row>
    <row r="24" spans="1:18" ht="21.75" customHeight="1">
      <c r="A24" s="256" t="s">
        <v>318</v>
      </c>
      <c r="C24" s="150"/>
      <c r="D24" s="73"/>
      <c r="E24" s="150"/>
      <c r="F24" s="73"/>
      <c r="G24" s="150"/>
      <c r="H24" s="73"/>
      <c r="I24" s="150"/>
      <c r="J24" s="73"/>
      <c r="K24" s="71"/>
      <c r="L24" s="71"/>
      <c r="M24" s="71"/>
      <c r="N24" s="71"/>
    </row>
    <row r="25" spans="1:18" ht="21.75" customHeight="1">
      <c r="A25" s="256" t="s">
        <v>319</v>
      </c>
      <c r="C25" s="150"/>
      <c r="D25" s="73">
        <v>0</v>
      </c>
      <c r="E25" s="150"/>
      <c r="F25" s="73">
        <v>53420</v>
      </c>
      <c r="G25" s="150"/>
      <c r="H25" s="73">
        <v>0</v>
      </c>
      <c r="I25" s="150"/>
      <c r="J25" s="73">
        <v>0</v>
      </c>
      <c r="K25" s="71"/>
      <c r="L25" s="71"/>
      <c r="M25" s="71"/>
      <c r="N25" s="71"/>
    </row>
    <row r="26" spans="1:18" ht="21.75" customHeight="1">
      <c r="A26" s="33" t="s">
        <v>107</v>
      </c>
      <c r="C26" s="150"/>
      <c r="D26" s="41">
        <v>559325</v>
      </c>
      <c r="E26" s="150"/>
      <c r="F26" s="41">
        <v>423392</v>
      </c>
      <c r="G26" s="151"/>
      <c r="H26" s="73">
        <v>2687</v>
      </c>
      <c r="I26" s="151"/>
      <c r="J26" s="73">
        <v>3280</v>
      </c>
      <c r="K26" s="71"/>
      <c r="L26" s="71"/>
      <c r="M26" s="71"/>
      <c r="N26" s="71"/>
    </row>
    <row r="27" spans="1:18" ht="21.5">
      <c r="A27" s="20" t="s">
        <v>108</v>
      </c>
      <c r="B27" s="149"/>
      <c r="D27" s="53">
        <v>3595436</v>
      </c>
      <c r="F27" s="53">
        <v>3762482</v>
      </c>
      <c r="H27" s="61">
        <v>1241183</v>
      </c>
      <c r="I27" s="22"/>
      <c r="J27" s="75">
        <v>1264875</v>
      </c>
      <c r="K27" s="71"/>
      <c r="L27" s="71"/>
      <c r="M27" s="71"/>
      <c r="N27" s="71"/>
    </row>
    <row r="28" spans="1:18" ht="21.75" customHeight="1">
      <c r="A28" s="36" t="s">
        <v>109</v>
      </c>
      <c r="B28" s="8"/>
      <c r="C28" s="11"/>
      <c r="D28" s="38">
        <f>SUM(D18:D27)</f>
        <v>135383296</v>
      </c>
      <c r="E28" s="11"/>
      <c r="F28" s="38">
        <f>SUM(F18:F27)</f>
        <v>147474119</v>
      </c>
      <c r="G28" s="11"/>
      <c r="H28" s="38">
        <f>SUM(H18:H27)</f>
        <v>9430438</v>
      </c>
      <c r="I28" s="11"/>
      <c r="J28" s="38">
        <f>SUM(J18:J27)</f>
        <v>8153067</v>
      </c>
      <c r="K28" s="71"/>
      <c r="L28" s="71"/>
      <c r="M28" s="71"/>
      <c r="N28" s="71"/>
    </row>
    <row r="29" spans="1:18" ht="9.75" customHeight="1">
      <c r="A29" s="284"/>
      <c r="B29" s="284"/>
      <c r="C29" s="150"/>
      <c r="D29" s="150"/>
      <c r="E29" s="150"/>
      <c r="F29" s="150"/>
      <c r="G29" s="150"/>
      <c r="H29" s="150"/>
      <c r="I29" s="150"/>
      <c r="J29" s="150"/>
      <c r="K29" s="71"/>
      <c r="L29" s="71"/>
      <c r="M29" s="71"/>
      <c r="N29" s="71"/>
    </row>
    <row r="30" spans="1:18" ht="21.75" customHeight="1">
      <c r="A30" s="42" t="s">
        <v>328</v>
      </c>
      <c r="C30" s="150"/>
      <c r="K30" s="71"/>
      <c r="L30" s="71"/>
      <c r="M30" s="71"/>
      <c r="N30" s="71"/>
    </row>
    <row r="31" spans="1:18" ht="21.75" customHeight="1">
      <c r="A31" s="20" t="s">
        <v>111</v>
      </c>
      <c r="C31" s="150"/>
      <c r="D31" s="53">
        <v>-1265959</v>
      </c>
      <c r="E31" s="150"/>
      <c r="F31" s="53">
        <v>2027995</v>
      </c>
      <c r="G31" s="150"/>
      <c r="H31" s="61">
        <v>0</v>
      </c>
      <c r="I31" s="150"/>
      <c r="J31" s="61">
        <v>0</v>
      </c>
      <c r="K31" s="71"/>
      <c r="L31" s="71"/>
      <c r="M31" s="71"/>
      <c r="N31" s="71"/>
    </row>
    <row r="32" spans="1:18" ht="21.75" customHeight="1">
      <c r="A32" s="36" t="s">
        <v>337</v>
      </c>
      <c r="C32" s="150"/>
      <c r="D32" s="11">
        <f>D15-D28+D31</f>
        <v>-7108394</v>
      </c>
      <c r="E32" s="150"/>
      <c r="F32" s="11">
        <f>F15-F28+F31</f>
        <v>13543145</v>
      </c>
      <c r="G32" s="11"/>
      <c r="H32" s="11">
        <f>H15-H28+H31</f>
        <v>-1690406</v>
      </c>
      <c r="I32" s="11"/>
      <c r="J32" s="11">
        <f>J15-J28+J31</f>
        <v>-1140804</v>
      </c>
      <c r="K32" s="71"/>
      <c r="L32" s="71"/>
      <c r="M32" s="64"/>
      <c r="N32" s="64"/>
      <c r="O32" s="64"/>
      <c r="P32" s="64"/>
      <c r="Q32" s="64"/>
      <c r="R32" s="64"/>
    </row>
    <row r="33" spans="1:18" ht="21.75" customHeight="1">
      <c r="A33" s="33" t="s">
        <v>113</v>
      </c>
      <c r="C33" s="150"/>
      <c r="D33" s="222">
        <v>-1266263</v>
      </c>
      <c r="E33" s="150"/>
      <c r="F33" s="53">
        <v>2998432</v>
      </c>
      <c r="G33" s="150"/>
      <c r="H33" s="171">
        <v>-658759</v>
      </c>
      <c r="I33" s="150"/>
      <c r="J33" s="77">
        <v>-9282</v>
      </c>
      <c r="K33" s="71"/>
      <c r="L33" s="64"/>
      <c r="M33" s="64"/>
      <c r="N33" s="64"/>
      <c r="O33" s="64"/>
      <c r="P33" s="64"/>
      <c r="Q33" s="64"/>
      <c r="R33" s="64"/>
    </row>
    <row r="34" spans="1:18" ht="22.75" customHeight="1" thickBot="1">
      <c r="A34" s="36" t="s">
        <v>329</v>
      </c>
      <c r="C34" s="11"/>
      <c r="D34" s="49">
        <f>D32-D33</f>
        <v>-5842131</v>
      </c>
      <c r="E34" s="11"/>
      <c r="F34" s="49">
        <f>F32-F33</f>
        <v>10544713</v>
      </c>
      <c r="G34" s="11"/>
      <c r="H34" s="49">
        <f>H32-H33</f>
        <v>-1031647</v>
      </c>
      <c r="I34" s="11"/>
      <c r="J34" s="49">
        <f>J32-J33</f>
        <v>-1131522</v>
      </c>
      <c r="K34" s="71"/>
      <c r="L34" s="64"/>
      <c r="M34" s="64"/>
      <c r="N34" s="64"/>
      <c r="O34" s="64"/>
      <c r="P34" s="64"/>
      <c r="Q34" s="64"/>
      <c r="R34" s="64"/>
    </row>
    <row r="35" spans="1:18" ht="22.75" customHeight="1" thickTop="1">
      <c r="A35" s="36"/>
      <c r="C35" s="11"/>
      <c r="D35" s="27"/>
      <c r="E35" s="11"/>
      <c r="F35" s="27"/>
      <c r="G35" s="11"/>
      <c r="H35" s="27"/>
      <c r="I35" s="11"/>
      <c r="J35" s="27"/>
      <c r="K35" s="71"/>
      <c r="L35" s="64"/>
      <c r="M35" s="71"/>
      <c r="N35" s="71"/>
    </row>
    <row r="36" spans="1:18" ht="22.75" customHeight="1">
      <c r="A36" s="30" t="s">
        <v>0</v>
      </c>
      <c r="B36" s="31"/>
      <c r="C36" s="32"/>
      <c r="D36" s="32"/>
      <c r="E36" s="32"/>
      <c r="F36" s="32"/>
      <c r="G36" s="32"/>
      <c r="H36" s="280"/>
      <c r="I36" s="280"/>
      <c r="J36" s="280"/>
      <c r="K36" s="71"/>
      <c r="L36" s="71"/>
      <c r="M36" s="71"/>
      <c r="N36" s="71"/>
    </row>
    <row r="37" spans="1:18" ht="22.75" customHeight="1">
      <c r="A37" s="30" t="s">
        <v>115</v>
      </c>
      <c r="B37" s="31"/>
      <c r="C37" s="32"/>
      <c r="D37" s="32"/>
      <c r="E37" s="32"/>
      <c r="F37" s="32"/>
      <c r="G37" s="32"/>
      <c r="H37" s="280"/>
      <c r="I37" s="280"/>
      <c r="J37" s="280"/>
      <c r="K37" s="71"/>
      <c r="L37" s="71"/>
      <c r="M37" s="71"/>
      <c r="N37" s="71"/>
    </row>
    <row r="38" spans="1:18" ht="22.75" customHeight="1">
      <c r="A38" s="5"/>
      <c r="B38" s="5"/>
      <c r="C38" s="32"/>
      <c r="D38" s="32"/>
      <c r="E38" s="32"/>
      <c r="F38" s="32"/>
      <c r="G38" s="32"/>
      <c r="H38" s="32"/>
      <c r="I38" s="32"/>
      <c r="J38" s="67" t="s">
        <v>2</v>
      </c>
      <c r="K38" s="71"/>
      <c r="L38" s="71"/>
      <c r="M38" s="71"/>
      <c r="N38" s="71"/>
    </row>
    <row r="39" spans="1:18" ht="22.75" customHeight="1">
      <c r="B39" s="185"/>
      <c r="C39" s="185"/>
      <c r="D39" s="278" t="s">
        <v>3</v>
      </c>
      <c r="E39" s="278"/>
      <c r="F39" s="278"/>
      <c r="G39" s="34"/>
      <c r="H39" s="278" t="s">
        <v>4</v>
      </c>
      <c r="I39" s="278"/>
      <c r="J39" s="278"/>
      <c r="K39" s="71"/>
      <c r="L39" s="71"/>
      <c r="M39" s="71"/>
      <c r="N39" s="71"/>
    </row>
    <row r="40" spans="1:18" ht="22.75" customHeight="1">
      <c r="B40" s="185"/>
      <c r="C40" s="185"/>
      <c r="D40" s="281" t="s">
        <v>92</v>
      </c>
      <c r="E40" s="282"/>
      <c r="F40" s="282"/>
      <c r="G40" s="68"/>
      <c r="H40" s="281" t="s">
        <v>92</v>
      </c>
      <c r="I40" s="282"/>
      <c r="J40" s="282"/>
      <c r="K40" s="71"/>
      <c r="L40" s="71"/>
      <c r="M40" s="71"/>
      <c r="N40" s="71"/>
    </row>
    <row r="41" spans="1:18" ht="22.75" customHeight="1">
      <c r="B41" s="185"/>
      <c r="C41" s="185"/>
      <c r="D41" s="279" t="s">
        <v>316</v>
      </c>
      <c r="E41" s="279"/>
      <c r="F41" s="279"/>
      <c r="G41" s="184"/>
      <c r="H41" s="279" t="s">
        <v>316</v>
      </c>
      <c r="I41" s="279"/>
      <c r="J41" s="279"/>
      <c r="K41" s="71"/>
      <c r="L41" s="71"/>
      <c r="M41" s="71"/>
      <c r="N41" s="71"/>
    </row>
    <row r="42" spans="1:18" ht="22.75" customHeight="1">
      <c r="B42" s="185" t="s">
        <v>6</v>
      </c>
      <c r="C42" s="35"/>
      <c r="D42" s="24">
        <v>2564</v>
      </c>
      <c r="E42" s="35"/>
      <c r="F42" s="24">
        <v>2563</v>
      </c>
      <c r="G42" s="21"/>
      <c r="H42" s="24">
        <v>2564</v>
      </c>
      <c r="I42" s="35"/>
      <c r="J42" s="24">
        <v>2563</v>
      </c>
      <c r="K42" s="71"/>
      <c r="L42" s="71"/>
      <c r="M42" s="71"/>
      <c r="N42" s="71"/>
    </row>
    <row r="43" spans="1:18" ht="21.75" customHeight="1">
      <c r="A43" s="36" t="s">
        <v>330</v>
      </c>
      <c r="C43" s="150"/>
      <c r="D43" s="150"/>
      <c r="E43" s="150"/>
      <c r="F43" s="150"/>
      <c r="G43" s="150"/>
      <c r="H43" s="150"/>
      <c r="I43" s="150"/>
      <c r="J43" s="150"/>
      <c r="K43" s="71"/>
      <c r="L43" s="71"/>
      <c r="M43" s="71"/>
      <c r="N43" s="71"/>
    </row>
    <row r="44" spans="1:18" ht="21.75" customHeight="1">
      <c r="A44" s="20" t="s">
        <v>117</v>
      </c>
      <c r="C44" s="150"/>
      <c r="D44" s="150">
        <v>-5374323</v>
      </c>
      <c r="E44" s="150"/>
      <c r="F44" s="150">
        <v>7474412</v>
      </c>
      <c r="G44" s="150"/>
      <c r="H44" s="244">
        <v>-1031647</v>
      </c>
      <c r="I44" s="150"/>
      <c r="J44" s="150">
        <v>-1131522</v>
      </c>
      <c r="K44" s="71"/>
      <c r="L44" s="71"/>
      <c r="M44" s="71"/>
      <c r="N44" s="71"/>
    </row>
    <row r="45" spans="1:18" ht="21.75" customHeight="1">
      <c r="A45" s="20" t="s">
        <v>118</v>
      </c>
      <c r="C45" s="150"/>
      <c r="D45" s="150">
        <v>-467808</v>
      </c>
      <c r="E45" s="150"/>
      <c r="F45" s="150">
        <v>3070301</v>
      </c>
      <c r="G45" s="150"/>
      <c r="H45" s="61">
        <v>0</v>
      </c>
      <c r="I45" s="150"/>
      <c r="J45" s="61">
        <v>0</v>
      </c>
      <c r="K45" s="71"/>
      <c r="L45" s="71"/>
      <c r="M45" s="71"/>
      <c r="N45" s="71"/>
    </row>
    <row r="46" spans="1:18" ht="24" customHeight="1" thickBot="1">
      <c r="A46" s="36" t="s">
        <v>329</v>
      </c>
      <c r="C46" s="27"/>
      <c r="D46" s="10">
        <f>SUM(D44:D45)</f>
        <v>-5842131</v>
      </c>
      <c r="E46" s="27"/>
      <c r="F46" s="10">
        <f>SUM(F44:F45)</f>
        <v>10544713</v>
      </c>
      <c r="G46" s="27"/>
      <c r="H46" s="10">
        <f>SUM(H44:H45)</f>
        <v>-1031647</v>
      </c>
      <c r="I46" s="27"/>
      <c r="J46" s="10">
        <f>SUM(J44:J45)</f>
        <v>-1131522</v>
      </c>
      <c r="K46" s="71"/>
      <c r="L46" s="71"/>
      <c r="M46" s="71"/>
      <c r="N46" s="71"/>
    </row>
    <row r="47" spans="1:18" ht="22.75" customHeight="1" thickTop="1">
      <c r="A47" s="36"/>
      <c r="C47" s="11"/>
      <c r="D47" s="27"/>
      <c r="E47" s="11"/>
      <c r="F47" s="27"/>
      <c r="G47" s="11"/>
      <c r="H47" s="27"/>
      <c r="I47" s="11"/>
      <c r="J47" s="27"/>
      <c r="K47" s="71"/>
      <c r="L47" s="71"/>
      <c r="M47" s="71"/>
      <c r="N47" s="71"/>
    </row>
    <row r="48" spans="1:18" ht="25.25" customHeight="1" thickBot="1">
      <c r="A48" s="36" t="s">
        <v>331</v>
      </c>
      <c r="B48" s="2">
        <v>11</v>
      </c>
      <c r="C48" s="150"/>
      <c r="D48" s="78">
        <v>-0.69</v>
      </c>
      <c r="E48" s="150"/>
      <c r="F48" s="78">
        <v>0.91</v>
      </c>
      <c r="G48" s="150"/>
      <c r="H48" s="65">
        <v>-0.14000000000000001</v>
      </c>
      <c r="I48" s="150"/>
      <c r="J48" s="65">
        <v>-0.15</v>
      </c>
      <c r="K48" s="71"/>
      <c r="L48" s="71"/>
      <c r="M48" s="71"/>
      <c r="N48" s="71"/>
    </row>
    <row r="49" spans="1:14" ht="22.75" customHeight="1" thickTop="1" thickBot="1">
      <c r="A49" s="36" t="s">
        <v>332</v>
      </c>
      <c r="B49" s="2">
        <v>11</v>
      </c>
      <c r="D49" s="78">
        <v>-0.69</v>
      </c>
      <c r="E49" s="150"/>
      <c r="F49" s="78">
        <v>0.89</v>
      </c>
      <c r="G49" s="150"/>
      <c r="H49" s="78">
        <v>-0.14000000000000001</v>
      </c>
      <c r="I49" s="150"/>
      <c r="J49" s="78">
        <v>-0.15</v>
      </c>
      <c r="K49" s="71"/>
      <c r="L49" s="71"/>
      <c r="M49" s="71"/>
      <c r="N49" s="71"/>
    </row>
    <row r="50" spans="1:14" ht="22.65" customHeight="1" thickTop="1">
      <c r="A50" s="30" t="s">
        <v>0</v>
      </c>
      <c r="B50" s="31"/>
      <c r="C50" s="32"/>
      <c r="D50" s="32"/>
      <c r="E50" s="32"/>
      <c r="F50" s="32"/>
      <c r="G50" s="32"/>
      <c r="H50" s="280"/>
      <c r="I50" s="280"/>
      <c r="J50" s="280"/>
      <c r="K50" s="71"/>
      <c r="L50" s="71"/>
      <c r="M50" s="71"/>
      <c r="N50" s="71"/>
    </row>
    <row r="51" spans="1:14" ht="22.65" customHeight="1">
      <c r="A51" s="30" t="s">
        <v>121</v>
      </c>
      <c r="B51" s="31"/>
      <c r="C51" s="32"/>
      <c r="D51" s="32"/>
      <c r="E51" s="32"/>
      <c r="F51" s="32"/>
      <c r="G51" s="32"/>
      <c r="H51" s="280"/>
      <c r="I51" s="280"/>
      <c r="J51" s="280"/>
      <c r="K51" s="71"/>
      <c r="L51" s="71"/>
      <c r="M51" s="71"/>
      <c r="N51" s="71"/>
    </row>
    <row r="52" spans="1:14" ht="22.65" customHeight="1">
      <c r="A52" s="5"/>
      <c r="B52" s="5"/>
      <c r="C52" s="32"/>
      <c r="D52" s="32"/>
      <c r="E52" s="32"/>
      <c r="F52" s="32"/>
      <c r="G52" s="32"/>
      <c r="H52" s="32"/>
      <c r="I52" s="32"/>
      <c r="J52" s="67" t="s">
        <v>2</v>
      </c>
      <c r="K52" s="71"/>
      <c r="L52" s="71"/>
      <c r="M52" s="71"/>
      <c r="N52" s="71"/>
    </row>
    <row r="53" spans="1:14" ht="22.65" customHeight="1">
      <c r="B53" s="185"/>
      <c r="C53" s="185"/>
      <c r="D53" s="278" t="s">
        <v>3</v>
      </c>
      <c r="E53" s="278"/>
      <c r="F53" s="278"/>
      <c r="G53" s="34"/>
      <c r="H53" s="278" t="s">
        <v>4</v>
      </c>
      <c r="I53" s="278"/>
      <c r="J53" s="278"/>
      <c r="K53" s="71"/>
      <c r="L53" s="71"/>
      <c r="M53" s="71"/>
      <c r="N53" s="71"/>
    </row>
    <row r="54" spans="1:14" ht="23.25" customHeight="1">
      <c r="B54" s="185"/>
      <c r="C54" s="185"/>
      <c r="D54" s="281" t="s">
        <v>92</v>
      </c>
      <c r="E54" s="282"/>
      <c r="F54" s="282"/>
      <c r="G54" s="68"/>
      <c r="H54" s="281" t="s">
        <v>92</v>
      </c>
      <c r="I54" s="282"/>
      <c r="J54" s="282"/>
      <c r="K54" s="71"/>
      <c r="L54" s="71"/>
      <c r="M54" s="71"/>
      <c r="N54" s="71"/>
    </row>
    <row r="55" spans="1:14" ht="22.65" customHeight="1">
      <c r="B55" s="185"/>
      <c r="C55" s="185"/>
      <c r="D55" s="279" t="s">
        <v>316</v>
      </c>
      <c r="E55" s="279"/>
      <c r="F55" s="279"/>
      <c r="G55" s="184"/>
      <c r="H55" s="279" t="s">
        <v>316</v>
      </c>
      <c r="I55" s="279"/>
      <c r="J55" s="279"/>
      <c r="K55" s="71"/>
      <c r="L55" s="71"/>
      <c r="M55" s="71"/>
      <c r="N55" s="71"/>
    </row>
    <row r="56" spans="1:14" ht="22.65" customHeight="1">
      <c r="B56" s="185"/>
      <c r="C56" s="35"/>
      <c r="D56" s="24">
        <v>2564</v>
      </c>
      <c r="E56" s="35"/>
      <c r="F56" s="24">
        <v>2563</v>
      </c>
      <c r="G56" s="21"/>
      <c r="H56" s="24">
        <v>2564</v>
      </c>
      <c r="I56" s="35"/>
      <c r="J56" s="24">
        <v>2563</v>
      </c>
      <c r="K56" s="71"/>
      <c r="L56" s="71"/>
      <c r="M56" s="71"/>
      <c r="N56" s="71"/>
    </row>
    <row r="57" spans="1:14" ht="22.75" customHeight="1">
      <c r="A57" s="36" t="s">
        <v>329</v>
      </c>
      <c r="D57" s="11">
        <f>D46</f>
        <v>-5842131</v>
      </c>
      <c r="E57" s="3"/>
      <c r="F57" s="11">
        <f>F46</f>
        <v>10544713</v>
      </c>
      <c r="G57" s="3"/>
      <c r="H57" s="11">
        <f>H46</f>
        <v>-1031647</v>
      </c>
      <c r="I57" s="3"/>
      <c r="J57" s="11">
        <f>J46</f>
        <v>-1131522</v>
      </c>
      <c r="K57" s="71"/>
      <c r="L57" s="71"/>
      <c r="M57" s="71"/>
      <c r="N57" s="71"/>
    </row>
    <row r="58" spans="1:14" ht="6.65" customHeight="1">
      <c r="K58" s="71"/>
      <c r="L58" s="71"/>
      <c r="M58" s="71"/>
      <c r="N58" s="71"/>
    </row>
    <row r="59" spans="1:14" ht="22.75" customHeight="1">
      <c r="A59" s="36" t="s">
        <v>122</v>
      </c>
      <c r="K59" s="71"/>
      <c r="L59" s="71"/>
      <c r="M59" s="71"/>
      <c r="N59" s="71"/>
    </row>
    <row r="60" spans="1:14" ht="22.65" customHeight="1">
      <c r="A60" s="45" t="s">
        <v>123</v>
      </c>
      <c r="D60" s="79"/>
      <c r="F60" s="79"/>
      <c r="H60" s="73"/>
      <c r="J60" s="73"/>
      <c r="K60" s="71"/>
      <c r="L60" s="71"/>
      <c r="M60" s="71"/>
      <c r="N60" s="71"/>
    </row>
    <row r="61" spans="1:14" ht="22.65" customHeight="1">
      <c r="A61" s="45" t="s">
        <v>124</v>
      </c>
      <c r="D61" s="79"/>
      <c r="F61" s="79"/>
      <c r="H61" s="73"/>
      <c r="J61" s="73"/>
      <c r="K61" s="71"/>
      <c r="L61" s="71"/>
      <c r="M61" s="71"/>
      <c r="N61" s="71"/>
    </row>
    <row r="62" spans="1:14" ht="22.65" customHeight="1">
      <c r="A62" s="20" t="s">
        <v>125</v>
      </c>
      <c r="D62" s="79"/>
      <c r="F62" s="79"/>
      <c r="H62" s="39"/>
      <c r="J62" s="39"/>
      <c r="K62" s="71"/>
      <c r="L62" s="71"/>
      <c r="M62" s="71"/>
      <c r="N62" s="71"/>
    </row>
    <row r="63" spans="1:14" ht="22.65" customHeight="1">
      <c r="A63" s="42" t="s">
        <v>126</v>
      </c>
      <c r="D63" s="79">
        <v>11700128</v>
      </c>
      <c r="F63" s="79">
        <v>5140852</v>
      </c>
      <c r="H63" s="39">
        <v>0</v>
      </c>
      <c r="J63" s="39">
        <v>0</v>
      </c>
      <c r="K63" s="71"/>
      <c r="L63" s="71"/>
      <c r="M63" s="71"/>
      <c r="N63" s="71"/>
    </row>
    <row r="64" spans="1:14" ht="22.65" customHeight="1">
      <c r="A64" s="42" t="s">
        <v>145</v>
      </c>
      <c r="D64" s="79"/>
      <c r="F64" s="79"/>
      <c r="H64" s="39"/>
      <c r="J64" s="39"/>
      <c r="K64" s="71"/>
      <c r="L64" s="71"/>
      <c r="M64" s="71"/>
      <c r="N64" s="71"/>
    </row>
    <row r="65" spans="1:14" ht="22.65" customHeight="1">
      <c r="A65" s="42" t="s">
        <v>127</v>
      </c>
      <c r="D65" s="79">
        <v>98938</v>
      </c>
      <c r="F65" s="79">
        <v>936165</v>
      </c>
      <c r="H65" s="39">
        <v>-20379</v>
      </c>
      <c r="J65" s="39">
        <v>-33469</v>
      </c>
      <c r="K65" s="71"/>
      <c r="L65" s="71"/>
      <c r="M65" s="71"/>
      <c r="N65" s="71"/>
    </row>
    <row r="66" spans="1:14" ht="22.65" customHeight="1">
      <c r="A66" s="20" t="s">
        <v>128</v>
      </c>
      <c r="D66" s="79"/>
      <c r="F66" s="79"/>
      <c r="H66" s="39"/>
      <c r="J66" s="39"/>
      <c r="K66" s="71"/>
      <c r="L66" s="71"/>
      <c r="M66" s="71"/>
      <c r="N66" s="71"/>
    </row>
    <row r="67" spans="1:14" ht="22.65" customHeight="1">
      <c r="A67" s="20" t="s">
        <v>124</v>
      </c>
      <c r="D67" s="77">
        <v>6300</v>
      </c>
      <c r="F67" s="77">
        <v>-9281</v>
      </c>
      <c r="H67" s="40">
        <v>4076</v>
      </c>
      <c r="J67" s="40">
        <v>6694</v>
      </c>
      <c r="K67" s="71"/>
      <c r="L67" s="71"/>
      <c r="M67" s="71"/>
      <c r="N67" s="71"/>
    </row>
    <row r="68" spans="1:14" s="3" customFormat="1" ht="22.65" customHeight="1">
      <c r="A68" s="36" t="s">
        <v>129</v>
      </c>
      <c r="B68" s="8"/>
      <c r="D68" s="80"/>
      <c r="E68" s="26"/>
      <c r="F68" s="80"/>
      <c r="G68" s="26"/>
      <c r="H68" s="81"/>
      <c r="I68" s="26"/>
      <c r="J68" s="81"/>
      <c r="K68" s="74"/>
      <c r="L68" s="71"/>
      <c r="M68" s="74"/>
      <c r="N68" s="74"/>
    </row>
    <row r="69" spans="1:14" s="3" customFormat="1" ht="22.65" customHeight="1">
      <c r="A69" s="36" t="s">
        <v>130</v>
      </c>
      <c r="B69" s="8"/>
      <c r="D69" s="82">
        <f>SUM(D62:D67)</f>
        <v>11805366</v>
      </c>
      <c r="E69" s="26"/>
      <c r="F69" s="82">
        <f>SUM(F62:F67)</f>
        <v>6067736</v>
      </c>
      <c r="G69" s="26"/>
      <c r="H69" s="82">
        <f>SUM(H61:H67)</f>
        <v>-16303</v>
      </c>
      <c r="I69" s="26"/>
      <c r="J69" s="82">
        <f>SUM(J61:J67)</f>
        <v>-26775</v>
      </c>
      <c r="K69" s="74"/>
      <c r="L69" s="74"/>
      <c r="M69" s="74"/>
      <c r="N69" s="74"/>
    </row>
    <row r="70" spans="1:14" ht="6" customHeight="1">
      <c r="A70" s="36"/>
      <c r="K70" s="71"/>
      <c r="L70" s="74"/>
      <c r="M70" s="71"/>
      <c r="N70" s="71"/>
    </row>
    <row r="71" spans="1:14" ht="22.65" customHeight="1">
      <c r="A71" s="45" t="s">
        <v>131</v>
      </c>
      <c r="K71" s="71"/>
      <c r="L71" s="71"/>
      <c r="M71" s="71"/>
      <c r="N71" s="71"/>
    </row>
    <row r="72" spans="1:14" ht="21.75" customHeight="1">
      <c r="A72" s="45" t="s">
        <v>124</v>
      </c>
      <c r="D72" s="79"/>
      <c r="F72" s="79"/>
      <c r="H72" s="73"/>
      <c r="J72" s="73"/>
      <c r="K72" s="71"/>
      <c r="L72" s="71"/>
      <c r="M72" s="71"/>
      <c r="N72" s="71"/>
    </row>
    <row r="73" spans="1:14" ht="22.65" customHeight="1">
      <c r="A73" s="20" t="s">
        <v>306</v>
      </c>
      <c r="D73" s="79"/>
      <c r="F73" s="79"/>
      <c r="H73" s="73"/>
      <c r="J73" s="73"/>
      <c r="K73" s="71"/>
      <c r="L73" s="71"/>
      <c r="M73" s="71"/>
      <c r="N73" s="71"/>
    </row>
    <row r="74" spans="1:14" ht="22.65" customHeight="1">
      <c r="A74" s="20" t="s">
        <v>132</v>
      </c>
      <c r="D74" s="79">
        <v>354927</v>
      </c>
      <c r="F74" s="79">
        <v>-560815</v>
      </c>
      <c r="H74" s="73">
        <v>85000</v>
      </c>
      <c r="J74" s="73">
        <v>0</v>
      </c>
      <c r="K74" s="71"/>
      <c r="L74" s="71"/>
      <c r="M74" s="71"/>
      <c r="N74" s="71"/>
    </row>
    <row r="75" spans="1:14" ht="22.65" customHeight="1">
      <c r="A75" s="20" t="s">
        <v>333</v>
      </c>
      <c r="D75" s="79"/>
      <c r="F75" s="79"/>
      <c r="H75" s="73"/>
      <c r="J75" s="73"/>
      <c r="K75" s="71"/>
      <c r="L75" s="71"/>
      <c r="M75" s="71"/>
      <c r="N75" s="71"/>
    </row>
    <row r="76" spans="1:14" ht="22.65" customHeight="1">
      <c r="A76" s="20" t="s">
        <v>134</v>
      </c>
      <c r="D76" s="79">
        <v>11842</v>
      </c>
      <c r="F76" s="79">
        <v>-6180</v>
      </c>
      <c r="H76" s="39">
        <v>0</v>
      </c>
      <c r="J76" s="39">
        <v>0</v>
      </c>
      <c r="K76" s="71"/>
      <c r="L76" s="71"/>
      <c r="M76" s="71"/>
      <c r="N76" s="71"/>
    </row>
    <row r="77" spans="1:14" ht="22.65" customHeight="1">
      <c r="A77" s="256" t="s">
        <v>320</v>
      </c>
      <c r="D77" s="73">
        <v>0</v>
      </c>
      <c r="F77" s="79">
        <v>2020630</v>
      </c>
      <c r="H77" s="39">
        <v>0</v>
      </c>
      <c r="J77" s="39">
        <v>0</v>
      </c>
      <c r="K77" s="71"/>
      <c r="L77" s="71"/>
      <c r="M77" s="71"/>
      <c r="N77" s="71"/>
    </row>
    <row r="78" spans="1:14" ht="22.65" customHeight="1">
      <c r="A78" s="20" t="s">
        <v>135</v>
      </c>
      <c r="D78" s="79"/>
      <c r="F78" s="79"/>
      <c r="H78" s="39"/>
      <c r="J78" s="39"/>
      <c r="K78" s="71"/>
      <c r="L78" s="71"/>
      <c r="M78" s="71"/>
      <c r="N78" s="71"/>
    </row>
    <row r="79" spans="1:14" ht="22.65" customHeight="1">
      <c r="A79" s="20" t="s">
        <v>124</v>
      </c>
      <c r="D79" s="77">
        <v>-61935</v>
      </c>
      <c r="E79" s="22"/>
      <c r="F79" s="77">
        <v>90528</v>
      </c>
      <c r="G79" s="22"/>
      <c r="H79" s="40">
        <v>-17000</v>
      </c>
      <c r="I79" s="22"/>
      <c r="J79" s="40">
        <v>0</v>
      </c>
      <c r="K79" s="71"/>
      <c r="L79" s="71"/>
      <c r="M79" s="71"/>
      <c r="N79" s="71"/>
    </row>
    <row r="80" spans="1:14" ht="22.65" customHeight="1">
      <c r="A80" s="36" t="s">
        <v>136</v>
      </c>
      <c r="D80" s="83"/>
      <c r="E80" s="22"/>
      <c r="F80" s="83"/>
      <c r="G80" s="22"/>
      <c r="H80" s="46"/>
      <c r="I80" s="22"/>
      <c r="J80" s="46"/>
      <c r="K80" s="71"/>
      <c r="L80" s="71"/>
      <c r="M80" s="71"/>
      <c r="N80" s="71"/>
    </row>
    <row r="81" spans="1:14" ht="22.65" customHeight="1">
      <c r="A81" s="36" t="s">
        <v>130</v>
      </c>
      <c r="D81" s="59">
        <f>SUM(D74:D79)</f>
        <v>304834</v>
      </c>
      <c r="E81" s="26"/>
      <c r="F81" s="59">
        <f>SUM(F74:F79)</f>
        <v>1544163</v>
      </c>
      <c r="G81" s="26"/>
      <c r="H81" s="59">
        <f>SUM(H74:H79)</f>
        <v>68000</v>
      </c>
      <c r="I81" s="26"/>
      <c r="J81" s="59">
        <f>SUM(J74:J79)</f>
        <v>0</v>
      </c>
      <c r="K81" s="71"/>
      <c r="L81" s="71"/>
      <c r="M81" s="71"/>
      <c r="N81" s="71"/>
    </row>
    <row r="82" spans="1:14" ht="22.65" customHeight="1">
      <c r="A82" s="148" t="s">
        <v>137</v>
      </c>
      <c r="D82" s="60"/>
      <c r="E82" s="26"/>
      <c r="F82" s="60"/>
      <c r="G82" s="26"/>
      <c r="H82" s="60"/>
      <c r="I82" s="26"/>
      <c r="J82" s="60"/>
      <c r="K82" s="71"/>
      <c r="L82" s="71"/>
      <c r="M82" s="71"/>
      <c r="N82" s="71"/>
    </row>
    <row r="83" spans="1:14" ht="22.65" customHeight="1">
      <c r="A83" s="36" t="s">
        <v>138</v>
      </c>
      <c r="D83" s="59">
        <f>D69+D81</f>
        <v>12110200</v>
      </c>
      <c r="E83" s="3"/>
      <c r="F83" s="59">
        <f>F69+F81</f>
        <v>7611899</v>
      </c>
      <c r="G83" s="3"/>
      <c r="H83" s="59">
        <f>H69+H81</f>
        <v>51697</v>
      </c>
      <c r="I83" s="84"/>
      <c r="J83" s="59">
        <f>J69+J81</f>
        <v>-26775</v>
      </c>
      <c r="K83" s="71"/>
      <c r="L83" s="71"/>
      <c r="M83" s="71"/>
      <c r="N83" s="71"/>
    </row>
    <row r="84" spans="1:14" ht="22.65" customHeight="1" thickBot="1">
      <c r="A84" s="148" t="s">
        <v>334</v>
      </c>
      <c r="D84" s="85">
        <f>D57+D81+D69</f>
        <v>6268069</v>
      </c>
      <c r="E84" s="3"/>
      <c r="F84" s="85">
        <f>F57+F81+F69</f>
        <v>18156612</v>
      </c>
      <c r="G84" s="3"/>
      <c r="H84" s="85">
        <f>H57+H81+H69</f>
        <v>-979950</v>
      </c>
      <c r="I84" s="3"/>
      <c r="J84" s="85">
        <f>J57+J81+J69</f>
        <v>-1158297</v>
      </c>
      <c r="K84" s="71"/>
      <c r="L84" s="71"/>
      <c r="M84" s="71"/>
      <c r="N84" s="71"/>
    </row>
    <row r="85" spans="1:14" ht="5.5" customHeight="1" thickTop="1">
      <c r="D85" s="79"/>
      <c r="F85" s="79"/>
      <c r="H85" s="39"/>
      <c r="J85" s="39"/>
      <c r="K85" s="71"/>
      <c r="L85" s="71"/>
      <c r="M85" s="71"/>
      <c r="N85" s="71"/>
    </row>
    <row r="86" spans="1:14" ht="22.65" customHeight="1">
      <c r="A86" s="30" t="s">
        <v>0</v>
      </c>
      <c r="B86" s="31"/>
      <c r="C86" s="32"/>
      <c r="D86" s="32"/>
      <c r="E86" s="32"/>
      <c r="F86" s="32"/>
      <c r="G86" s="32"/>
      <c r="H86" s="280"/>
      <c r="I86" s="280"/>
      <c r="J86" s="280"/>
      <c r="K86" s="71"/>
      <c r="L86" s="71"/>
      <c r="M86" s="71"/>
      <c r="N86" s="71"/>
    </row>
    <row r="87" spans="1:14" ht="22.65" customHeight="1">
      <c r="A87" s="30" t="s">
        <v>140</v>
      </c>
      <c r="B87" s="31"/>
      <c r="C87" s="32"/>
      <c r="D87" s="32"/>
      <c r="E87" s="32"/>
      <c r="F87" s="32"/>
      <c r="G87" s="32"/>
      <c r="H87" s="280"/>
      <c r="I87" s="280"/>
      <c r="J87" s="280"/>
      <c r="K87" s="71"/>
      <c r="L87" s="71"/>
      <c r="M87" s="71"/>
      <c r="N87" s="71"/>
    </row>
    <row r="88" spans="1:14" ht="22.65" customHeight="1">
      <c r="A88" s="5"/>
      <c r="B88" s="5"/>
      <c r="C88" s="32"/>
      <c r="D88" s="32"/>
      <c r="E88" s="32"/>
      <c r="F88" s="32"/>
      <c r="G88" s="32"/>
      <c r="H88" s="32"/>
      <c r="I88" s="32"/>
      <c r="J88" s="67" t="s">
        <v>2</v>
      </c>
      <c r="K88" s="71"/>
      <c r="L88" s="71"/>
      <c r="M88" s="71"/>
      <c r="N88" s="71"/>
    </row>
    <row r="89" spans="1:14" ht="22.65" customHeight="1">
      <c r="B89" s="185"/>
      <c r="C89" s="185"/>
      <c r="D89" s="278" t="s">
        <v>3</v>
      </c>
      <c r="E89" s="278"/>
      <c r="F89" s="278"/>
      <c r="G89" s="34"/>
      <c r="H89" s="278" t="s">
        <v>4</v>
      </c>
      <c r="I89" s="278"/>
      <c r="J89" s="278"/>
      <c r="K89" s="71"/>
      <c r="L89" s="71"/>
      <c r="M89" s="71"/>
      <c r="N89" s="71"/>
    </row>
    <row r="90" spans="1:14" ht="23.25" customHeight="1">
      <c r="B90" s="185"/>
      <c r="C90" s="185"/>
      <c r="D90" s="281" t="s">
        <v>92</v>
      </c>
      <c r="E90" s="282"/>
      <c r="F90" s="282"/>
      <c r="G90" s="68"/>
      <c r="H90" s="281" t="s">
        <v>92</v>
      </c>
      <c r="I90" s="282"/>
      <c r="J90" s="282"/>
      <c r="K90" s="71"/>
      <c r="L90" s="71"/>
      <c r="M90" s="71"/>
      <c r="N90" s="71"/>
    </row>
    <row r="91" spans="1:14" ht="22.65" customHeight="1">
      <c r="B91" s="185"/>
      <c r="C91" s="185"/>
      <c r="D91" s="279" t="s">
        <v>316</v>
      </c>
      <c r="E91" s="279"/>
      <c r="F91" s="279"/>
      <c r="G91" s="184"/>
      <c r="H91" s="279" t="s">
        <v>316</v>
      </c>
      <c r="I91" s="279"/>
      <c r="J91" s="279"/>
      <c r="K91" s="71"/>
      <c r="L91" s="71"/>
      <c r="M91" s="71"/>
      <c r="N91" s="71"/>
    </row>
    <row r="92" spans="1:14" ht="22.65" customHeight="1">
      <c r="B92" s="185"/>
      <c r="C92" s="35"/>
      <c r="D92" s="24">
        <v>2564</v>
      </c>
      <c r="E92" s="35"/>
      <c r="F92" s="24">
        <v>2563</v>
      </c>
      <c r="G92" s="21"/>
      <c r="H92" s="24">
        <v>2564</v>
      </c>
      <c r="I92" s="35"/>
      <c r="J92" s="24">
        <v>2563</v>
      </c>
      <c r="K92" s="71"/>
      <c r="L92" s="71"/>
      <c r="M92" s="71"/>
      <c r="N92" s="71"/>
    </row>
    <row r="93" spans="1:14" ht="22.65" customHeight="1">
      <c r="A93" s="36" t="s">
        <v>141</v>
      </c>
      <c r="D93" s="79"/>
      <c r="F93" s="79"/>
      <c r="H93" s="39"/>
      <c r="J93" s="39"/>
      <c r="K93" s="71"/>
      <c r="L93" s="71"/>
      <c r="M93" s="71"/>
      <c r="N93" s="71"/>
    </row>
    <row r="94" spans="1:14" ht="22.65" customHeight="1">
      <c r="A94" s="20" t="s">
        <v>117</v>
      </c>
      <c r="D94" s="79">
        <v>4809533</v>
      </c>
      <c r="F94" s="79">
        <v>11837757</v>
      </c>
      <c r="H94" s="39">
        <v>-979950</v>
      </c>
      <c r="J94" s="39">
        <v>-1158297</v>
      </c>
      <c r="K94" s="71"/>
      <c r="L94" s="71"/>
      <c r="M94" s="71"/>
      <c r="N94" s="71"/>
    </row>
    <row r="95" spans="1:14" ht="22.65" customHeight="1">
      <c r="A95" s="20" t="s">
        <v>118</v>
      </c>
      <c r="D95" s="77">
        <v>1458536</v>
      </c>
      <c r="F95" s="77">
        <v>6318855</v>
      </c>
      <c r="H95" s="40">
        <v>0</v>
      </c>
      <c r="J95" s="40">
        <v>0</v>
      </c>
      <c r="K95" s="71"/>
      <c r="L95" s="71"/>
      <c r="M95" s="71"/>
      <c r="N95" s="71"/>
    </row>
    <row r="96" spans="1:14" ht="22.65" customHeight="1" thickBot="1">
      <c r="A96" s="36" t="s">
        <v>334</v>
      </c>
      <c r="D96" s="121">
        <f>SUM(D94:D95)</f>
        <v>6268069</v>
      </c>
      <c r="E96" s="3"/>
      <c r="F96" s="121">
        <f>SUM(F94:F95)</f>
        <v>18156612</v>
      </c>
      <c r="G96" s="3"/>
      <c r="H96" s="85">
        <f>SUM(H94:H95)</f>
        <v>-979950</v>
      </c>
      <c r="I96" s="3"/>
      <c r="J96" s="85">
        <f>SUM(J94:J95)</f>
        <v>-1158297</v>
      </c>
      <c r="K96" s="71"/>
      <c r="M96" s="71"/>
      <c r="N96" s="71"/>
    </row>
    <row r="97" spans="1:19" ht="22.65" customHeight="1" thickTop="1">
      <c r="A97" s="36"/>
      <c r="D97" s="80"/>
      <c r="E97" s="3"/>
      <c r="F97" s="80"/>
      <c r="G97" s="3"/>
      <c r="H97" s="80"/>
      <c r="I97" s="3"/>
      <c r="J97" s="80"/>
      <c r="K97" s="71"/>
      <c r="M97" s="71"/>
      <c r="N97" s="71"/>
    </row>
    <row r="98" spans="1:19" ht="22.75" customHeight="1">
      <c r="A98" s="30" t="s">
        <v>0</v>
      </c>
      <c r="C98" s="32"/>
      <c r="D98" s="32"/>
      <c r="E98" s="32"/>
      <c r="F98" s="32"/>
      <c r="G98" s="32"/>
      <c r="H98" s="280"/>
      <c r="I98" s="280"/>
      <c r="J98" s="280"/>
    </row>
    <row r="99" spans="1:19" ht="22.75" customHeight="1">
      <c r="A99" s="30" t="s">
        <v>91</v>
      </c>
      <c r="B99" s="31"/>
      <c r="C99" s="32"/>
      <c r="D99" s="32"/>
      <c r="E99" s="32"/>
      <c r="F99" s="32"/>
      <c r="G99" s="32"/>
      <c r="H99" s="280"/>
      <c r="I99" s="280"/>
      <c r="J99" s="280"/>
    </row>
    <row r="100" spans="1:19" ht="22.75" customHeight="1">
      <c r="A100" s="5"/>
      <c r="B100" s="5"/>
      <c r="C100" s="32"/>
      <c r="D100" s="32"/>
      <c r="E100" s="32"/>
      <c r="F100" s="32"/>
      <c r="G100" s="32"/>
      <c r="H100" s="32"/>
      <c r="I100" s="32"/>
      <c r="J100" s="67" t="s">
        <v>2</v>
      </c>
    </row>
    <row r="101" spans="1:19" ht="22.75" customHeight="1">
      <c r="B101" s="185"/>
      <c r="C101" s="185"/>
      <c r="D101" s="278" t="s">
        <v>3</v>
      </c>
      <c r="E101" s="278"/>
      <c r="F101" s="278"/>
      <c r="G101" s="34"/>
      <c r="H101" s="278" t="s">
        <v>4</v>
      </c>
      <c r="I101" s="278"/>
      <c r="J101" s="278"/>
    </row>
    <row r="102" spans="1:19" ht="22.75" customHeight="1">
      <c r="B102" s="185"/>
      <c r="C102" s="185"/>
      <c r="D102" s="281" t="s">
        <v>325</v>
      </c>
      <c r="E102" s="282"/>
      <c r="F102" s="282"/>
      <c r="G102" s="68"/>
      <c r="H102" s="281" t="s">
        <v>325</v>
      </c>
      <c r="I102" s="282"/>
      <c r="J102" s="282"/>
    </row>
    <row r="103" spans="1:19" ht="22.75" customHeight="1">
      <c r="B103" s="185"/>
      <c r="C103" s="185"/>
      <c r="D103" s="279" t="s">
        <v>316</v>
      </c>
      <c r="E103" s="279"/>
      <c r="F103" s="279"/>
      <c r="G103" s="184"/>
      <c r="H103" s="279" t="s">
        <v>316</v>
      </c>
      <c r="I103" s="279"/>
      <c r="J103" s="279"/>
    </row>
    <row r="104" spans="1:19" ht="22.75" customHeight="1">
      <c r="B104" s="185" t="s">
        <v>6</v>
      </c>
      <c r="C104" s="35"/>
      <c r="D104" s="24">
        <v>2564</v>
      </c>
      <c r="E104" s="35"/>
      <c r="F104" s="24">
        <v>2563</v>
      </c>
      <c r="G104" s="21"/>
      <c r="H104" s="24">
        <v>2564</v>
      </c>
      <c r="I104" s="35"/>
      <c r="J104" s="24">
        <v>2563</v>
      </c>
    </row>
    <row r="105" spans="1:19" ht="22.75" customHeight="1">
      <c r="A105" s="45" t="s">
        <v>93</v>
      </c>
      <c r="B105" s="2">
        <v>4</v>
      </c>
      <c r="C105" s="150"/>
      <c r="D105" s="151"/>
      <c r="E105" s="151"/>
      <c r="F105" s="151"/>
      <c r="G105" s="151"/>
      <c r="H105" s="151"/>
      <c r="I105" s="151"/>
      <c r="J105" s="151"/>
    </row>
    <row r="106" spans="1:19" ht="22.75" customHeight="1">
      <c r="A106" s="33" t="s">
        <v>94</v>
      </c>
      <c r="B106" s="2">
        <v>9</v>
      </c>
      <c r="C106" s="150"/>
      <c r="D106" s="41">
        <v>374923222</v>
      </c>
      <c r="E106" s="150"/>
      <c r="F106" s="41">
        <v>439744931</v>
      </c>
      <c r="G106" s="150"/>
      <c r="H106" s="150">
        <v>20814130</v>
      </c>
      <c r="I106" s="150"/>
      <c r="J106" s="150">
        <v>19271800</v>
      </c>
      <c r="M106" s="41"/>
      <c r="N106" s="150"/>
      <c r="O106" s="41"/>
      <c r="P106" s="64"/>
      <c r="Q106" s="41"/>
      <c r="R106" s="41"/>
      <c r="S106" s="41"/>
    </row>
    <row r="107" spans="1:19" ht="22.75" customHeight="1">
      <c r="A107" s="20" t="s">
        <v>95</v>
      </c>
      <c r="C107" s="51"/>
      <c r="D107" s="87">
        <v>2029639</v>
      </c>
      <c r="E107" s="51"/>
      <c r="F107" s="87">
        <v>1575478</v>
      </c>
      <c r="G107" s="150"/>
      <c r="H107" s="39">
        <v>361737</v>
      </c>
      <c r="I107" s="150"/>
      <c r="J107" s="39">
        <v>834055</v>
      </c>
      <c r="M107" s="109"/>
      <c r="N107" s="51"/>
      <c r="O107" s="109"/>
      <c r="P107" s="64"/>
      <c r="Q107" s="41"/>
    </row>
    <row r="108" spans="1:19" ht="22.75" customHeight="1">
      <c r="A108" s="20" t="s">
        <v>96</v>
      </c>
      <c r="C108" s="150"/>
      <c r="D108" s="87">
        <v>581599</v>
      </c>
      <c r="E108" s="150"/>
      <c r="F108" s="87">
        <v>726065</v>
      </c>
      <c r="G108" s="150"/>
      <c r="H108" s="150">
        <v>802760</v>
      </c>
      <c r="I108" s="150"/>
      <c r="J108" s="150">
        <v>1340089</v>
      </c>
      <c r="M108" s="41"/>
      <c r="N108" s="150"/>
      <c r="O108" s="41"/>
      <c r="P108" s="64"/>
      <c r="Q108" s="41"/>
    </row>
    <row r="109" spans="1:19" ht="22.75" customHeight="1">
      <c r="A109" s="20" t="s">
        <v>97</v>
      </c>
      <c r="B109" s="76"/>
      <c r="C109" s="150"/>
      <c r="D109" s="41">
        <v>64008</v>
      </c>
      <c r="E109" s="150"/>
      <c r="F109" s="41">
        <v>79550</v>
      </c>
      <c r="G109" s="150"/>
      <c r="H109" s="150">
        <v>5538561</v>
      </c>
      <c r="I109" s="150"/>
      <c r="J109" s="150">
        <v>5381053</v>
      </c>
      <c r="M109" s="108"/>
      <c r="N109" s="150"/>
      <c r="O109" s="109"/>
      <c r="P109" s="64"/>
      <c r="Q109" s="41"/>
    </row>
    <row r="110" spans="1:19" ht="22.75" customHeight="1">
      <c r="A110" s="20" t="s">
        <v>98</v>
      </c>
      <c r="C110" s="150"/>
      <c r="D110" s="39">
        <v>351237</v>
      </c>
      <c r="E110" s="150"/>
      <c r="F110" s="39">
        <v>700794</v>
      </c>
      <c r="G110" s="150"/>
      <c r="H110" s="39">
        <v>82305</v>
      </c>
      <c r="I110" s="150"/>
      <c r="J110" s="39">
        <v>248288</v>
      </c>
      <c r="M110" s="109"/>
      <c r="N110" s="150"/>
      <c r="O110" s="109"/>
      <c r="P110" s="64"/>
      <c r="Q110" s="41"/>
    </row>
    <row r="111" spans="1:19" ht="22.75" customHeight="1">
      <c r="A111" s="20" t="s">
        <v>299</v>
      </c>
      <c r="C111" s="51"/>
      <c r="D111" s="87"/>
      <c r="E111" s="51"/>
      <c r="F111" s="87"/>
      <c r="G111" s="150"/>
      <c r="H111" s="86"/>
      <c r="I111" s="150"/>
      <c r="J111" s="86"/>
      <c r="L111" s="12"/>
      <c r="M111" s="41"/>
      <c r="N111" s="51"/>
      <c r="O111" s="109"/>
      <c r="Q111" s="41"/>
    </row>
    <row r="112" spans="1:19" ht="22.75" customHeight="1">
      <c r="A112" s="20" t="s">
        <v>298</v>
      </c>
      <c r="B112" s="2">
        <v>3</v>
      </c>
      <c r="C112" s="51"/>
      <c r="D112" s="39">
        <v>486831</v>
      </c>
      <c r="E112" s="51"/>
      <c r="F112" s="39">
        <v>0</v>
      </c>
      <c r="G112" s="150"/>
      <c r="H112" s="39">
        <v>0</v>
      </c>
      <c r="I112" s="150"/>
      <c r="J112" s="39">
        <v>0</v>
      </c>
      <c r="M112" s="41"/>
      <c r="N112" s="150"/>
      <c r="O112" s="41"/>
      <c r="Q112" s="41"/>
    </row>
    <row r="113" spans="1:17" ht="22.75" customHeight="1">
      <c r="A113" s="33" t="s">
        <v>99</v>
      </c>
      <c r="C113" s="150"/>
      <c r="D113" s="77">
        <v>2886204</v>
      </c>
      <c r="E113" s="150"/>
      <c r="F113" s="77">
        <v>1914632</v>
      </c>
      <c r="G113" s="150"/>
      <c r="H113" s="52">
        <v>21202</v>
      </c>
      <c r="I113" s="150"/>
      <c r="J113" s="52">
        <v>45912</v>
      </c>
      <c r="M113" s="71"/>
      <c r="N113" s="71"/>
      <c r="O113" s="64"/>
      <c r="P113" s="64"/>
    </row>
    <row r="114" spans="1:17" ht="22.75" customHeight="1">
      <c r="A114" s="36" t="s">
        <v>100</v>
      </c>
      <c r="B114" s="8"/>
      <c r="C114" s="11"/>
      <c r="D114" s="120">
        <f>SUM(D106:D113)</f>
        <v>381322740</v>
      </c>
      <c r="E114" s="11"/>
      <c r="F114" s="120">
        <f>SUM(F106:F113)</f>
        <v>444741450</v>
      </c>
      <c r="G114" s="11"/>
      <c r="H114" s="48">
        <f>SUM(H106:H113)</f>
        <v>27620695</v>
      </c>
      <c r="I114" s="11"/>
      <c r="J114" s="48">
        <f>SUM(J106:J113)</f>
        <v>27121197</v>
      </c>
    </row>
    <row r="115" spans="1:17" s="88" customFormat="1" ht="12.75" customHeight="1">
      <c r="A115" s="284"/>
      <c r="B115" s="284"/>
      <c r="C115" s="150"/>
      <c r="D115" s="150"/>
      <c r="E115" s="150"/>
      <c r="F115" s="150"/>
      <c r="G115" s="150"/>
      <c r="H115" s="150"/>
      <c r="I115" s="150"/>
      <c r="J115" s="150"/>
      <c r="K115" s="149"/>
      <c r="L115" s="149"/>
      <c r="M115" s="149"/>
      <c r="N115" s="149"/>
    </row>
    <row r="116" spans="1:17" s="88" customFormat="1" ht="22.75" customHeight="1">
      <c r="A116" s="45" t="s">
        <v>101</v>
      </c>
      <c r="B116" s="2">
        <v>4</v>
      </c>
      <c r="C116" s="150"/>
      <c r="D116" s="150"/>
      <c r="E116" s="150"/>
      <c r="F116" s="150"/>
      <c r="G116" s="150"/>
      <c r="H116" s="150"/>
      <c r="I116" s="150"/>
      <c r="J116" s="150"/>
      <c r="K116" s="149"/>
      <c r="L116" s="149"/>
      <c r="M116" s="149"/>
      <c r="N116" s="149"/>
    </row>
    <row r="117" spans="1:17" s="88" customFormat="1" ht="22.75" customHeight="1">
      <c r="A117" s="33" t="s">
        <v>102</v>
      </c>
      <c r="B117" s="2"/>
      <c r="C117" s="150"/>
      <c r="D117" s="41">
        <v>318794909</v>
      </c>
      <c r="E117" s="150"/>
      <c r="F117" s="41">
        <v>358207198</v>
      </c>
      <c r="G117" s="150"/>
      <c r="H117" s="150">
        <v>18864614</v>
      </c>
      <c r="I117" s="150"/>
      <c r="J117" s="150">
        <v>17090639</v>
      </c>
      <c r="K117" s="149"/>
      <c r="L117" s="149"/>
      <c r="M117" s="64"/>
      <c r="N117" s="64"/>
      <c r="O117" s="110"/>
      <c r="Q117" s="41"/>
    </row>
    <row r="118" spans="1:17" s="88" customFormat="1" ht="22.75" customHeight="1">
      <c r="A118" s="42" t="s">
        <v>103</v>
      </c>
      <c r="B118" s="2"/>
      <c r="C118" s="150"/>
      <c r="D118" s="41">
        <v>14727370</v>
      </c>
      <c r="E118" s="150"/>
      <c r="F118" s="41">
        <v>17603131</v>
      </c>
      <c r="G118" s="150"/>
      <c r="H118" s="150">
        <v>639779</v>
      </c>
      <c r="I118" s="150"/>
      <c r="J118" s="150">
        <v>687324</v>
      </c>
      <c r="K118" s="149"/>
      <c r="L118" s="89"/>
      <c r="M118" s="64"/>
      <c r="N118" s="64"/>
      <c r="O118" s="110"/>
      <c r="Q118" s="41"/>
    </row>
    <row r="119" spans="1:17" s="88" customFormat="1" ht="22.75" customHeight="1">
      <c r="A119" s="33" t="s">
        <v>104</v>
      </c>
      <c r="B119" s="2"/>
      <c r="C119" s="150"/>
      <c r="D119" s="83">
        <v>22381446</v>
      </c>
      <c r="E119" s="150"/>
      <c r="F119" s="83">
        <v>25663144</v>
      </c>
      <c r="G119" s="150"/>
      <c r="H119" s="150">
        <v>1817453</v>
      </c>
      <c r="I119" s="150"/>
      <c r="J119" s="150">
        <v>1807267</v>
      </c>
      <c r="K119" s="149"/>
      <c r="L119" s="12"/>
      <c r="M119" s="64"/>
      <c r="N119" s="64"/>
      <c r="O119" s="110"/>
      <c r="Q119" s="41"/>
    </row>
    <row r="120" spans="1:17" s="88" customFormat="1" ht="22.75" customHeight="1">
      <c r="A120" s="20" t="s">
        <v>142</v>
      </c>
      <c r="B120" s="2"/>
      <c r="C120" s="150"/>
      <c r="D120" s="83"/>
      <c r="E120" s="150"/>
      <c r="F120" s="83"/>
      <c r="G120" s="150"/>
      <c r="H120" s="150"/>
      <c r="I120" s="150"/>
      <c r="J120" s="150"/>
      <c r="K120" s="149"/>
      <c r="L120" s="12"/>
      <c r="M120" s="64"/>
      <c r="N120" s="64"/>
      <c r="O120" s="110"/>
      <c r="Q120" s="41"/>
    </row>
    <row r="121" spans="1:17" s="88" customFormat="1" ht="22.75" customHeight="1">
      <c r="A121" s="20" t="s">
        <v>143</v>
      </c>
      <c r="B121" s="2">
        <v>10</v>
      </c>
      <c r="C121" s="150"/>
      <c r="D121" s="41">
        <v>3861391</v>
      </c>
      <c r="E121" s="150"/>
      <c r="F121" s="41">
        <v>479304</v>
      </c>
      <c r="G121" s="150"/>
      <c r="H121" s="73">
        <v>0</v>
      </c>
      <c r="I121" s="150"/>
      <c r="J121" s="73">
        <v>0</v>
      </c>
      <c r="K121" s="149"/>
      <c r="L121" s="12"/>
      <c r="M121" s="64"/>
      <c r="N121" s="64"/>
      <c r="O121" s="110"/>
      <c r="Q121" s="41"/>
    </row>
    <row r="122" spans="1:17" s="88" customFormat="1" ht="22.75" customHeight="1">
      <c r="A122" s="20" t="s">
        <v>318</v>
      </c>
      <c r="B122" s="2"/>
      <c r="C122" s="150"/>
      <c r="D122" s="41"/>
      <c r="E122" s="150"/>
      <c r="F122" s="41"/>
      <c r="G122" s="150"/>
      <c r="H122" s="73"/>
      <c r="I122" s="150"/>
      <c r="J122" s="73"/>
      <c r="K122" s="149"/>
      <c r="L122" s="12"/>
      <c r="M122" s="64"/>
      <c r="N122" s="64"/>
      <c r="O122" s="110"/>
      <c r="Q122" s="41"/>
    </row>
    <row r="123" spans="1:17" s="88" customFormat="1" ht="22.75" customHeight="1">
      <c r="A123" s="20" t="s">
        <v>319</v>
      </c>
      <c r="B123" s="2"/>
      <c r="C123" s="150"/>
      <c r="D123" s="73">
        <v>0</v>
      </c>
      <c r="E123" s="150"/>
      <c r="F123" s="41">
        <v>53420</v>
      </c>
      <c r="G123" s="150"/>
      <c r="H123" s="73">
        <v>0</v>
      </c>
      <c r="I123" s="150"/>
      <c r="J123" s="73">
        <v>0</v>
      </c>
      <c r="K123" s="149"/>
      <c r="L123" s="12"/>
      <c r="M123" s="64"/>
      <c r="N123" s="64"/>
      <c r="O123" s="110"/>
      <c r="Q123" s="41"/>
    </row>
    <row r="124" spans="1:17" s="88" customFormat="1" ht="22.75" customHeight="1">
      <c r="A124" s="42" t="s">
        <v>144</v>
      </c>
      <c r="B124" s="2"/>
      <c r="C124" s="150"/>
      <c r="D124" s="73">
        <v>-780</v>
      </c>
      <c r="E124" s="150"/>
      <c r="F124" s="73">
        <v>459639</v>
      </c>
      <c r="G124" s="150"/>
      <c r="H124" s="73">
        <v>0</v>
      </c>
      <c r="I124" s="150"/>
      <c r="J124" s="73">
        <v>-58420</v>
      </c>
      <c r="K124" s="149"/>
      <c r="L124" s="12"/>
      <c r="M124" s="64"/>
      <c r="N124" s="64"/>
      <c r="O124" s="110"/>
      <c r="Q124" s="41"/>
    </row>
    <row r="125" spans="1:17" s="88" customFormat="1" ht="22.75" customHeight="1">
      <c r="A125" s="33" t="s">
        <v>107</v>
      </c>
      <c r="B125" s="2"/>
      <c r="C125" s="150"/>
      <c r="D125" s="73">
        <v>1827038</v>
      </c>
      <c r="E125" s="150"/>
      <c r="F125" s="73">
        <v>1560937</v>
      </c>
      <c r="G125" s="150"/>
      <c r="H125" s="73">
        <v>8624</v>
      </c>
      <c r="I125" s="150"/>
      <c r="J125" s="73">
        <v>9052</v>
      </c>
      <c r="K125" s="149"/>
      <c r="L125" s="6"/>
      <c r="M125" s="6"/>
      <c r="N125" s="64"/>
      <c r="O125" s="110"/>
      <c r="Q125" s="41"/>
    </row>
    <row r="126" spans="1:17" s="88" customFormat="1" ht="22.75" customHeight="1">
      <c r="A126" s="20" t="s">
        <v>108</v>
      </c>
      <c r="B126" s="149"/>
      <c r="C126" s="149"/>
      <c r="D126" s="75">
        <v>10396979</v>
      </c>
      <c r="E126" s="149"/>
      <c r="F126" s="75">
        <v>10781272</v>
      </c>
      <c r="G126" s="149"/>
      <c r="H126" s="61">
        <v>3908490</v>
      </c>
      <c r="I126" s="22"/>
      <c r="J126" s="61">
        <v>3529886</v>
      </c>
      <c r="K126" s="149"/>
      <c r="L126" s="6"/>
      <c r="M126" s="6"/>
      <c r="N126" s="64"/>
      <c r="O126" s="110"/>
      <c r="Q126" s="41"/>
    </row>
    <row r="127" spans="1:17" s="88" customFormat="1" ht="22.75" customHeight="1">
      <c r="A127" s="36" t="s">
        <v>109</v>
      </c>
      <c r="B127" s="8"/>
      <c r="C127" s="11"/>
      <c r="D127" s="38">
        <f>SUM(D117:D126)</f>
        <v>371988353</v>
      </c>
      <c r="E127" s="11"/>
      <c r="F127" s="38">
        <f>SUM(F117:F126)</f>
        <v>414808045</v>
      </c>
      <c r="G127" s="11"/>
      <c r="H127" s="38">
        <f>SUM(H117:H126)</f>
        <v>25238960</v>
      </c>
      <c r="I127" s="11"/>
      <c r="J127" s="38">
        <f>SUM(J117:J126)</f>
        <v>23065748</v>
      </c>
      <c r="K127" s="149"/>
      <c r="L127" s="149"/>
      <c r="M127" s="64"/>
      <c r="N127" s="64"/>
      <c r="O127" s="110"/>
      <c r="Q127" s="41"/>
    </row>
    <row r="128" spans="1:17" s="88" customFormat="1" ht="12.75" customHeight="1">
      <c r="A128" s="36"/>
      <c r="B128" s="8"/>
      <c r="C128" s="11"/>
      <c r="D128" s="117"/>
      <c r="E128" s="11"/>
      <c r="F128" s="117"/>
      <c r="G128" s="11"/>
      <c r="H128" s="27"/>
      <c r="I128" s="11"/>
      <c r="J128" s="27"/>
      <c r="K128" s="149"/>
      <c r="L128" s="149"/>
      <c r="M128" s="149"/>
      <c r="N128" s="149"/>
    </row>
    <row r="129" spans="1:17" s="88" customFormat="1" ht="22.75" customHeight="1">
      <c r="A129" s="33" t="s">
        <v>110</v>
      </c>
      <c r="B129" s="2"/>
      <c r="C129" s="150"/>
      <c r="D129" s="113"/>
      <c r="E129" s="149"/>
      <c r="F129" s="113"/>
      <c r="G129" s="149"/>
      <c r="H129" s="149"/>
      <c r="I129" s="149"/>
      <c r="J129" s="149"/>
      <c r="K129" s="149"/>
      <c r="L129" s="149"/>
      <c r="M129" s="149"/>
      <c r="N129" s="149"/>
    </row>
    <row r="130" spans="1:17" s="88" customFormat="1" ht="22.75" customHeight="1">
      <c r="A130" s="20" t="s">
        <v>111</v>
      </c>
      <c r="B130" s="2"/>
      <c r="C130" s="150"/>
      <c r="D130" s="119">
        <v>1530335</v>
      </c>
      <c r="E130" s="150"/>
      <c r="F130" s="119">
        <v>6290911</v>
      </c>
      <c r="G130" s="150"/>
      <c r="H130" s="61">
        <v>0</v>
      </c>
      <c r="I130" s="150"/>
      <c r="J130" s="61">
        <v>0</v>
      </c>
      <c r="K130" s="149"/>
      <c r="L130" s="12"/>
      <c r="M130" s="149"/>
      <c r="N130" s="149"/>
      <c r="Q130" s="41"/>
    </row>
    <row r="131" spans="1:17" s="88" customFormat="1" ht="22.75" customHeight="1">
      <c r="A131" s="36" t="s">
        <v>112</v>
      </c>
      <c r="B131" s="2"/>
      <c r="C131" s="150"/>
      <c r="D131" s="11">
        <f>D114-D127+D130</f>
        <v>10864722</v>
      </c>
      <c r="E131" s="150"/>
      <c r="F131" s="11">
        <f>F114-F127+F130</f>
        <v>36224316</v>
      </c>
      <c r="G131" s="11"/>
      <c r="H131" s="11">
        <f>H114-H127+H130</f>
        <v>2381735</v>
      </c>
      <c r="I131" s="11"/>
      <c r="J131" s="11">
        <f>J114-J127+J130</f>
        <v>4055449</v>
      </c>
      <c r="K131" s="149"/>
      <c r="L131" s="149"/>
      <c r="M131" s="149"/>
      <c r="N131" s="149"/>
    </row>
    <row r="132" spans="1:17" s="88" customFormat="1" ht="22.75" customHeight="1">
      <c r="A132" s="20" t="s">
        <v>113</v>
      </c>
      <c r="B132" s="2"/>
      <c r="C132" s="150"/>
      <c r="D132" s="75">
        <v>2603233</v>
      </c>
      <c r="E132" s="150"/>
      <c r="F132" s="75">
        <v>7913300</v>
      </c>
      <c r="G132" s="150"/>
      <c r="H132" s="61">
        <v>-884642</v>
      </c>
      <c r="I132" s="150"/>
      <c r="J132" s="61">
        <v>249785</v>
      </c>
      <c r="K132" s="149"/>
      <c r="L132" s="149"/>
      <c r="M132" s="149"/>
      <c r="N132" s="149"/>
      <c r="Q132" s="41"/>
    </row>
    <row r="133" spans="1:17" ht="22.75" customHeight="1" thickBot="1">
      <c r="A133" s="36" t="s">
        <v>114</v>
      </c>
      <c r="C133" s="11"/>
      <c r="D133" s="49">
        <f>D131-D132</f>
        <v>8261489</v>
      </c>
      <c r="E133" s="11"/>
      <c r="F133" s="49">
        <f>F131-F132</f>
        <v>28311016</v>
      </c>
      <c r="G133" s="11"/>
      <c r="H133" s="49">
        <f>H131-H132</f>
        <v>3266377</v>
      </c>
      <c r="I133" s="11"/>
      <c r="J133" s="49">
        <f>J131-J132</f>
        <v>3805664</v>
      </c>
      <c r="Q133" s="41"/>
    </row>
    <row r="134" spans="1:17" ht="22.75" customHeight="1" thickTop="1">
      <c r="A134" s="36"/>
      <c r="C134" s="11"/>
      <c r="D134" s="27"/>
      <c r="E134" s="11"/>
      <c r="F134" s="27"/>
      <c r="G134" s="11"/>
      <c r="H134" s="27"/>
      <c r="I134" s="11"/>
      <c r="J134" s="27"/>
    </row>
    <row r="135" spans="1:17" ht="22.75" customHeight="1">
      <c r="A135" s="30" t="s">
        <v>0</v>
      </c>
      <c r="B135" s="31"/>
      <c r="C135" s="32"/>
      <c r="D135" s="32"/>
      <c r="E135" s="32"/>
      <c r="F135" s="32"/>
      <c r="G135" s="32"/>
      <c r="H135" s="280"/>
      <c r="I135" s="280"/>
      <c r="J135" s="280"/>
    </row>
    <row r="136" spans="1:17" ht="22.75" customHeight="1">
      <c r="A136" s="30" t="s">
        <v>115</v>
      </c>
      <c r="B136" s="31"/>
      <c r="C136" s="32"/>
      <c r="D136" s="32"/>
      <c r="E136" s="32"/>
      <c r="F136" s="32"/>
      <c r="G136" s="32"/>
      <c r="H136" s="280"/>
      <c r="I136" s="280"/>
      <c r="J136" s="280"/>
    </row>
    <row r="137" spans="1:17" ht="22.75" customHeight="1">
      <c r="A137" s="5"/>
      <c r="B137" s="5"/>
      <c r="C137" s="32"/>
      <c r="D137" s="32"/>
      <c r="E137" s="32"/>
      <c r="F137" s="32"/>
      <c r="G137" s="32"/>
      <c r="H137" s="32"/>
      <c r="I137" s="32"/>
      <c r="J137" s="67" t="s">
        <v>2</v>
      </c>
    </row>
    <row r="138" spans="1:17" ht="22.75" customHeight="1">
      <c r="B138" s="185"/>
      <c r="C138" s="185"/>
      <c r="D138" s="278" t="s">
        <v>3</v>
      </c>
      <c r="E138" s="278"/>
      <c r="F138" s="278"/>
      <c r="G138" s="34"/>
      <c r="H138" s="278" t="s">
        <v>4</v>
      </c>
      <c r="I138" s="278"/>
      <c r="J138" s="278"/>
    </row>
    <row r="139" spans="1:17" ht="22.75" customHeight="1">
      <c r="B139" s="185"/>
      <c r="C139" s="185"/>
      <c r="D139" s="281" t="s">
        <v>325</v>
      </c>
      <c r="E139" s="282"/>
      <c r="F139" s="282"/>
      <c r="G139" s="68"/>
      <c r="H139" s="281" t="s">
        <v>325</v>
      </c>
      <c r="I139" s="282"/>
      <c r="J139" s="282"/>
    </row>
    <row r="140" spans="1:17" ht="22.75" customHeight="1">
      <c r="B140" s="185"/>
      <c r="C140" s="185"/>
      <c r="D140" s="279" t="s">
        <v>316</v>
      </c>
      <c r="E140" s="279"/>
      <c r="F140" s="279"/>
      <c r="G140" s="184"/>
      <c r="H140" s="279" t="s">
        <v>316</v>
      </c>
      <c r="I140" s="279"/>
      <c r="J140" s="279"/>
    </row>
    <row r="141" spans="1:17" ht="22.75" customHeight="1">
      <c r="B141" s="185" t="s">
        <v>6</v>
      </c>
      <c r="C141" s="35"/>
      <c r="D141" s="24">
        <v>2564</v>
      </c>
      <c r="E141" s="35"/>
      <c r="F141" s="24">
        <v>2563</v>
      </c>
      <c r="G141" s="21"/>
      <c r="H141" s="24">
        <v>2564</v>
      </c>
      <c r="I141" s="35"/>
      <c r="J141" s="24">
        <v>2563</v>
      </c>
    </row>
    <row r="142" spans="1:17" ht="22.75" customHeight="1">
      <c r="A142" s="36" t="s">
        <v>116</v>
      </c>
      <c r="C142" s="150"/>
      <c r="D142" s="150"/>
      <c r="E142" s="150"/>
      <c r="F142" s="150"/>
      <c r="G142" s="150"/>
      <c r="H142" s="150"/>
      <c r="I142" s="150"/>
      <c r="J142" s="150"/>
    </row>
    <row r="143" spans="1:17" ht="22.75" customHeight="1">
      <c r="A143" s="20" t="s">
        <v>117</v>
      </c>
      <c r="C143" s="150"/>
      <c r="D143" s="150">
        <v>6308438</v>
      </c>
      <c r="E143" s="150"/>
      <c r="F143" s="150">
        <v>19613857</v>
      </c>
      <c r="G143" s="150"/>
      <c r="H143" s="52">
        <v>3266377</v>
      </c>
      <c r="I143" s="150"/>
      <c r="J143" s="52">
        <v>3805664</v>
      </c>
      <c r="Q143" s="41"/>
    </row>
    <row r="144" spans="1:17" ht="22.75" customHeight="1">
      <c r="A144" s="20" t="s">
        <v>118</v>
      </c>
      <c r="C144" s="150"/>
      <c r="D144" s="54">
        <v>1953051</v>
      </c>
      <c r="E144" s="150"/>
      <c r="F144" s="54">
        <v>8697159</v>
      </c>
      <c r="G144" s="150"/>
      <c r="H144" s="61">
        <v>0</v>
      </c>
      <c r="I144" s="150"/>
      <c r="J144" s="61">
        <v>0</v>
      </c>
      <c r="Q144" s="41"/>
    </row>
    <row r="145" spans="1:17" ht="22.75" customHeight="1" thickBot="1">
      <c r="A145" s="36" t="s">
        <v>114</v>
      </c>
      <c r="C145" s="27"/>
      <c r="D145" s="10">
        <f>SUM(D143:D144)</f>
        <v>8261489</v>
      </c>
      <c r="E145" s="27"/>
      <c r="F145" s="10">
        <f>SUM(F143:F144)</f>
        <v>28311016</v>
      </c>
      <c r="G145" s="27"/>
      <c r="H145" s="10">
        <f>SUM(H143:H144)</f>
        <v>3266377</v>
      </c>
      <c r="I145" s="27"/>
      <c r="J145" s="10">
        <f>SUM(J143:J144)</f>
        <v>3805664</v>
      </c>
      <c r="Q145" s="41"/>
    </row>
    <row r="146" spans="1:17" ht="24" customHeight="1" thickTop="1">
      <c r="A146" s="36"/>
      <c r="C146" s="11"/>
      <c r="D146" s="27"/>
      <c r="E146" s="11"/>
      <c r="F146" s="27"/>
      <c r="G146" s="11"/>
      <c r="H146" s="27"/>
      <c r="I146" s="11"/>
      <c r="J146" s="27"/>
    </row>
    <row r="147" spans="1:17" ht="26.5" customHeight="1" thickBot="1">
      <c r="A147" s="36" t="s">
        <v>119</v>
      </c>
      <c r="B147" s="2">
        <v>11</v>
      </c>
      <c r="C147" s="150"/>
      <c r="D147" s="78">
        <v>0.73</v>
      </c>
      <c r="E147" s="150"/>
      <c r="F147" s="78">
        <v>2.35</v>
      </c>
      <c r="G147" s="150"/>
      <c r="H147" s="65">
        <v>0.33</v>
      </c>
      <c r="I147" s="150"/>
      <c r="J147" s="65">
        <v>0.39</v>
      </c>
      <c r="L147" s="71"/>
    </row>
    <row r="148" spans="1:17" ht="24" customHeight="1" thickTop="1" thickBot="1">
      <c r="A148" s="36" t="s">
        <v>120</v>
      </c>
      <c r="B148" s="2">
        <v>11</v>
      </c>
      <c r="D148" s="78">
        <v>0.73</v>
      </c>
      <c r="E148" s="150"/>
      <c r="F148" s="78">
        <v>2.34</v>
      </c>
      <c r="G148" s="150"/>
      <c r="H148" s="65">
        <v>0.33</v>
      </c>
      <c r="I148" s="150"/>
      <c r="J148" s="65">
        <v>0.39</v>
      </c>
      <c r="L148" s="71"/>
    </row>
    <row r="149" spans="1:17" ht="22.65" customHeight="1" thickTop="1">
      <c r="A149" s="30" t="s">
        <v>0</v>
      </c>
      <c r="B149" s="31"/>
      <c r="C149" s="32"/>
      <c r="D149" s="32"/>
      <c r="E149" s="32"/>
      <c r="F149" s="32"/>
      <c r="G149" s="32"/>
      <c r="H149" s="280"/>
      <c r="I149" s="280"/>
      <c r="J149" s="280"/>
      <c r="K149" s="71"/>
      <c r="L149" s="71"/>
      <c r="M149" s="71"/>
      <c r="N149" s="71"/>
    </row>
    <row r="150" spans="1:17" ht="22.65" customHeight="1">
      <c r="A150" s="30" t="s">
        <v>121</v>
      </c>
      <c r="B150" s="31"/>
      <c r="C150" s="32"/>
      <c r="D150" s="32"/>
      <c r="E150" s="32"/>
      <c r="F150" s="32"/>
      <c r="G150" s="32"/>
      <c r="H150" s="280"/>
      <c r="I150" s="280"/>
      <c r="J150" s="280"/>
      <c r="K150" s="71"/>
      <c r="L150" s="71"/>
      <c r="M150" s="71"/>
      <c r="N150" s="71"/>
    </row>
    <row r="151" spans="1:17" ht="22.65" customHeight="1">
      <c r="A151" s="5"/>
      <c r="B151" s="5"/>
      <c r="C151" s="32"/>
      <c r="D151" s="32"/>
      <c r="E151" s="32"/>
      <c r="F151" s="32"/>
      <c r="G151" s="32"/>
      <c r="H151" s="32"/>
      <c r="I151" s="32"/>
      <c r="J151" s="67" t="s">
        <v>2</v>
      </c>
      <c r="K151" s="71"/>
      <c r="L151" s="71"/>
      <c r="M151" s="71"/>
      <c r="N151" s="71"/>
    </row>
    <row r="152" spans="1:17" ht="22.65" customHeight="1">
      <c r="B152" s="185"/>
      <c r="C152" s="185"/>
      <c r="D152" s="278" t="s">
        <v>3</v>
      </c>
      <c r="E152" s="278"/>
      <c r="F152" s="278"/>
      <c r="G152" s="34"/>
      <c r="H152" s="278" t="s">
        <v>4</v>
      </c>
      <c r="I152" s="278"/>
      <c r="J152" s="278"/>
      <c r="K152" s="71"/>
      <c r="L152" s="71"/>
      <c r="M152" s="71"/>
      <c r="N152" s="71"/>
    </row>
    <row r="153" spans="1:17" ht="23.25" customHeight="1">
      <c r="B153" s="185"/>
      <c r="C153" s="185"/>
      <c r="D153" s="281" t="s">
        <v>325</v>
      </c>
      <c r="E153" s="282"/>
      <c r="F153" s="282"/>
      <c r="G153" s="68"/>
      <c r="H153" s="281" t="s">
        <v>325</v>
      </c>
      <c r="I153" s="282"/>
      <c r="J153" s="282"/>
      <c r="K153" s="71"/>
      <c r="L153" s="71"/>
      <c r="M153" s="71"/>
      <c r="N153" s="71"/>
    </row>
    <row r="154" spans="1:17" ht="22.65" customHeight="1">
      <c r="B154" s="185"/>
      <c r="C154" s="185"/>
      <c r="D154" s="279" t="s">
        <v>316</v>
      </c>
      <c r="E154" s="279"/>
      <c r="F154" s="279"/>
      <c r="G154" s="184"/>
      <c r="H154" s="279" t="s">
        <v>316</v>
      </c>
      <c r="I154" s="279"/>
      <c r="J154" s="279"/>
      <c r="K154" s="71"/>
      <c r="M154" s="71"/>
      <c r="N154" s="71"/>
    </row>
    <row r="155" spans="1:17" ht="22.65" customHeight="1">
      <c r="B155" s="185"/>
      <c r="C155" s="35"/>
      <c r="D155" s="24">
        <v>2564</v>
      </c>
      <c r="E155" s="35"/>
      <c r="F155" s="24">
        <v>2563</v>
      </c>
      <c r="G155" s="21"/>
      <c r="H155" s="24">
        <v>2564</v>
      </c>
      <c r="I155" s="35"/>
      <c r="J155" s="24">
        <v>2563</v>
      </c>
      <c r="K155" s="71"/>
      <c r="M155" s="71"/>
      <c r="N155" s="71"/>
    </row>
    <row r="156" spans="1:17" ht="24" customHeight="1">
      <c r="A156" s="36" t="s">
        <v>114</v>
      </c>
      <c r="D156" s="84">
        <f>D145</f>
        <v>8261489</v>
      </c>
      <c r="E156" s="3"/>
      <c r="F156" s="84">
        <f>F145</f>
        <v>28311016</v>
      </c>
      <c r="G156" s="3"/>
      <c r="H156" s="11">
        <f>H145</f>
        <v>3266377</v>
      </c>
      <c r="I156" s="3"/>
      <c r="J156" s="11">
        <f>J145</f>
        <v>3805664</v>
      </c>
      <c r="L156" s="71"/>
    </row>
    <row r="157" spans="1:17" ht="4.6500000000000004" customHeight="1">
      <c r="L157" s="71"/>
    </row>
    <row r="158" spans="1:17" ht="24" customHeight="1">
      <c r="A158" s="36" t="s">
        <v>122</v>
      </c>
      <c r="K158" s="71"/>
      <c r="L158" s="71"/>
      <c r="M158" s="71"/>
      <c r="N158" s="71"/>
    </row>
    <row r="159" spans="1:17" ht="22.65" customHeight="1">
      <c r="A159" s="45" t="s">
        <v>123</v>
      </c>
      <c r="D159" s="79"/>
      <c r="F159" s="79"/>
      <c r="H159" s="73"/>
      <c r="J159" s="73"/>
      <c r="K159" s="71"/>
      <c r="L159" s="71"/>
      <c r="M159" s="71"/>
      <c r="N159" s="71"/>
    </row>
    <row r="160" spans="1:17" ht="22.65" customHeight="1">
      <c r="A160" s="45" t="s">
        <v>124</v>
      </c>
      <c r="D160" s="79"/>
      <c r="F160" s="79"/>
      <c r="H160" s="73"/>
      <c r="J160" s="73"/>
      <c r="K160" s="71"/>
      <c r="L160" s="71"/>
      <c r="M160" s="71"/>
      <c r="N160" s="71"/>
    </row>
    <row r="161" spans="1:17" ht="22.65" customHeight="1">
      <c r="A161" s="20" t="s">
        <v>125</v>
      </c>
      <c r="D161" s="79"/>
      <c r="F161" s="79"/>
      <c r="H161" s="39"/>
      <c r="J161" s="39"/>
      <c r="K161" s="71"/>
      <c r="L161" s="71"/>
      <c r="N161" s="71"/>
      <c r="Q161" s="41"/>
    </row>
    <row r="162" spans="1:17" ht="22.65" customHeight="1">
      <c r="A162" s="42" t="s">
        <v>126</v>
      </c>
      <c r="D162" s="79">
        <v>26875529</v>
      </c>
      <c r="F162" s="79">
        <v>6401105</v>
      </c>
      <c r="H162" s="39">
        <v>0</v>
      </c>
      <c r="J162" s="39">
        <v>0</v>
      </c>
      <c r="K162" s="71"/>
      <c r="L162" s="74"/>
      <c r="M162" s="71"/>
      <c r="N162" s="71"/>
      <c r="O162" s="113"/>
      <c r="Q162" s="41"/>
    </row>
    <row r="163" spans="1:17" ht="22.65" customHeight="1">
      <c r="A163" s="42" t="s">
        <v>145</v>
      </c>
      <c r="D163" s="79"/>
      <c r="F163" s="79"/>
      <c r="H163" s="39"/>
      <c r="J163" s="39"/>
      <c r="K163" s="71"/>
      <c r="L163" s="74"/>
      <c r="M163" s="71"/>
      <c r="N163" s="71"/>
      <c r="O163" s="113"/>
      <c r="Q163" s="41"/>
    </row>
    <row r="164" spans="1:17" ht="22.75" customHeight="1">
      <c r="A164" s="42" t="s">
        <v>127</v>
      </c>
      <c r="D164" s="79">
        <v>596272</v>
      </c>
      <c r="F164" s="79">
        <v>-1313136</v>
      </c>
      <c r="H164" s="39">
        <v>-4709</v>
      </c>
      <c r="J164" s="39">
        <v>-60633</v>
      </c>
      <c r="K164" s="71"/>
      <c r="L164" s="74"/>
      <c r="M164" s="71"/>
      <c r="N164" s="71"/>
      <c r="O164" s="113"/>
      <c r="Q164" s="41"/>
    </row>
    <row r="165" spans="1:17" ht="22.65" customHeight="1">
      <c r="A165" s="20" t="s">
        <v>128</v>
      </c>
      <c r="D165" s="79"/>
      <c r="F165" s="79"/>
      <c r="H165" s="39"/>
      <c r="J165" s="39"/>
      <c r="K165" s="71"/>
      <c r="L165" s="74"/>
      <c r="M165" s="71"/>
      <c r="N165" s="71"/>
      <c r="Q165" s="41"/>
    </row>
    <row r="166" spans="1:17" ht="22.65" customHeight="1">
      <c r="A166" s="20" t="s">
        <v>124</v>
      </c>
      <c r="D166" s="77">
        <v>-8695</v>
      </c>
      <c r="F166" s="77">
        <v>-198240</v>
      </c>
      <c r="H166" s="40">
        <v>942</v>
      </c>
      <c r="J166" s="40">
        <v>12127</v>
      </c>
      <c r="K166" s="71"/>
      <c r="L166" s="71"/>
      <c r="M166" s="71"/>
      <c r="N166" s="71"/>
      <c r="Q166" s="41"/>
    </row>
    <row r="167" spans="1:17" s="3" customFormat="1" ht="22.65" customHeight="1">
      <c r="A167" s="36" t="s">
        <v>129</v>
      </c>
      <c r="B167" s="8"/>
      <c r="D167" s="80"/>
      <c r="E167" s="26"/>
      <c r="F167" s="80"/>
      <c r="G167" s="26"/>
      <c r="H167" s="81"/>
      <c r="I167" s="26"/>
      <c r="J167" s="81"/>
      <c r="K167" s="74"/>
      <c r="L167" s="71"/>
      <c r="M167" s="74"/>
      <c r="N167" s="74"/>
      <c r="Q167" s="41"/>
    </row>
    <row r="168" spans="1:17" s="3" customFormat="1" ht="22.65" customHeight="1">
      <c r="A168" s="36" t="s">
        <v>130</v>
      </c>
      <c r="B168" s="8"/>
      <c r="D168" s="59">
        <f>SUM(D161:D166)</f>
        <v>27463106</v>
      </c>
      <c r="E168" s="26"/>
      <c r="F168" s="59">
        <f>SUM(F161:F166)</f>
        <v>4889729</v>
      </c>
      <c r="G168" s="26"/>
      <c r="H168" s="59">
        <f>SUM(H161:H166)</f>
        <v>-3767</v>
      </c>
      <c r="I168" s="26"/>
      <c r="J168" s="59">
        <f>SUM(J161:J166)</f>
        <v>-48506</v>
      </c>
      <c r="K168" s="74"/>
      <c r="L168" s="71"/>
      <c r="M168" s="74"/>
      <c r="N168" s="74"/>
      <c r="O168" s="114"/>
      <c r="Q168" s="41"/>
    </row>
    <row r="169" spans="1:17" ht="4.75" customHeight="1">
      <c r="A169" s="36"/>
      <c r="K169" s="71"/>
      <c r="L169" s="71"/>
      <c r="M169" s="71"/>
      <c r="N169" s="71"/>
    </row>
    <row r="170" spans="1:17" ht="22.65" customHeight="1">
      <c r="A170" s="45" t="s">
        <v>131</v>
      </c>
      <c r="K170" s="71"/>
      <c r="L170" s="71"/>
      <c r="M170" s="71"/>
      <c r="N170" s="71"/>
    </row>
    <row r="171" spans="1:17" ht="22.65" customHeight="1">
      <c r="A171" s="45" t="s">
        <v>124</v>
      </c>
      <c r="D171" s="79"/>
      <c r="F171" s="79"/>
      <c r="H171" s="73"/>
      <c r="J171" s="73"/>
      <c r="K171" s="71"/>
      <c r="L171" s="71"/>
      <c r="M171" s="71"/>
      <c r="N171" s="71"/>
    </row>
    <row r="172" spans="1:17" ht="22.65" customHeight="1">
      <c r="A172" s="20" t="s">
        <v>306</v>
      </c>
      <c r="D172" s="79"/>
      <c r="F172" s="79"/>
      <c r="H172" s="73"/>
      <c r="J172" s="73"/>
      <c r="K172" s="71"/>
      <c r="L172" s="71"/>
      <c r="M172" s="71"/>
      <c r="N172" s="71"/>
    </row>
    <row r="173" spans="1:17" ht="22.65" customHeight="1">
      <c r="A173" s="20" t="s">
        <v>300</v>
      </c>
      <c r="D173" s="79">
        <v>44014</v>
      </c>
      <c r="F173" s="79">
        <v>-1428646</v>
      </c>
      <c r="H173" s="73">
        <v>110000</v>
      </c>
      <c r="J173" s="73">
        <v>0</v>
      </c>
      <c r="K173" s="71"/>
      <c r="L173" s="71"/>
      <c r="M173" s="71"/>
      <c r="N173" s="71"/>
    </row>
    <row r="174" spans="1:17" ht="22.65" customHeight="1">
      <c r="A174" s="20" t="s">
        <v>133</v>
      </c>
      <c r="D174" s="79"/>
      <c r="F174" s="79"/>
      <c r="H174" s="73"/>
      <c r="J174" s="73"/>
      <c r="K174" s="71"/>
      <c r="L174" s="71"/>
      <c r="M174" s="71"/>
      <c r="N174" s="71"/>
      <c r="Q174" s="41"/>
    </row>
    <row r="175" spans="1:17" ht="22.65" customHeight="1">
      <c r="A175" s="20" t="s">
        <v>134</v>
      </c>
      <c r="D175" s="79">
        <v>-387</v>
      </c>
      <c r="F175" s="79">
        <v>-698597</v>
      </c>
      <c r="H175" s="73">
        <v>0</v>
      </c>
      <c r="J175" s="39">
        <v>-196685</v>
      </c>
      <c r="K175" s="71"/>
      <c r="L175" s="71"/>
      <c r="M175" s="71"/>
      <c r="N175" s="71"/>
      <c r="Q175" s="41"/>
    </row>
    <row r="176" spans="1:17" ht="22.65" customHeight="1">
      <c r="A176" s="20" t="s">
        <v>305</v>
      </c>
      <c r="D176" s="79">
        <v>-49783</v>
      </c>
      <c r="F176" s="79">
        <v>13743688</v>
      </c>
      <c r="H176" s="73">
        <v>0</v>
      </c>
      <c r="J176" s="39">
        <v>2836974</v>
      </c>
      <c r="K176" s="71"/>
      <c r="L176" s="71"/>
      <c r="M176" s="71"/>
      <c r="N176" s="71"/>
      <c r="Q176" s="41"/>
    </row>
    <row r="177" spans="1:17" ht="22.65" customHeight="1">
      <c r="A177" s="20" t="s">
        <v>135</v>
      </c>
      <c r="D177" s="79"/>
      <c r="F177" s="79"/>
      <c r="H177" s="39"/>
      <c r="J177" s="39"/>
      <c r="K177" s="71"/>
      <c r="L177" s="71"/>
      <c r="M177" s="71"/>
      <c r="N177" s="71"/>
      <c r="Q177" s="41"/>
    </row>
    <row r="178" spans="1:17" ht="22.65" customHeight="1">
      <c r="A178" s="20" t="s">
        <v>124</v>
      </c>
      <c r="D178" s="77">
        <v>-28143</v>
      </c>
      <c r="E178" s="22"/>
      <c r="F178" s="77">
        <v>-2081063</v>
      </c>
      <c r="G178" s="22"/>
      <c r="H178" s="40">
        <v>-22000</v>
      </c>
      <c r="I178" s="22"/>
      <c r="J178" s="40">
        <v>-528058</v>
      </c>
      <c r="K178" s="71"/>
      <c r="L178" s="71"/>
      <c r="M178" s="71"/>
      <c r="N178" s="71"/>
      <c r="Q178" s="41"/>
    </row>
    <row r="179" spans="1:17" ht="22.65" customHeight="1">
      <c r="A179" s="36" t="s">
        <v>136</v>
      </c>
      <c r="D179" s="83"/>
      <c r="E179" s="22"/>
      <c r="F179" s="83"/>
      <c r="G179" s="22"/>
      <c r="H179" s="46"/>
      <c r="I179" s="22"/>
      <c r="J179" s="46"/>
      <c r="K179" s="71"/>
      <c r="L179" s="71"/>
      <c r="M179" s="71"/>
      <c r="N179" s="71"/>
    </row>
    <row r="180" spans="1:17" ht="22.65" customHeight="1">
      <c r="A180" s="36" t="s">
        <v>130</v>
      </c>
      <c r="D180" s="59">
        <f>SUM(D173:D178)</f>
        <v>-34299</v>
      </c>
      <c r="E180" s="3"/>
      <c r="F180" s="59">
        <f>SUM(F173:F178)</f>
        <v>9535382</v>
      </c>
      <c r="G180" s="3"/>
      <c r="H180" s="59">
        <f>SUM(H173:H178)</f>
        <v>88000</v>
      </c>
      <c r="I180" s="3"/>
      <c r="J180" s="59">
        <f>SUM(J173:J178)</f>
        <v>2112231</v>
      </c>
      <c r="K180" s="71"/>
      <c r="L180" s="71"/>
      <c r="M180" s="71"/>
      <c r="N180" s="71"/>
      <c r="O180" s="114"/>
    </row>
    <row r="181" spans="1:17" ht="22.65" customHeight="1">
      <c r="A181" s="148" t="s">
        <v>146</v>
      </c>
      <c r="D181" s="79"/>
      <c r="F181" s="79"/>
      <c r="H181" s="39"/>
      <c r="J181" s="39"/>
      <c r="K181" s="71"/>
      <c r="L181" s="71"/>
      <c r="M181" s="71"/>
      <c r="N181" s="71"/>
      <c r="O181" s="114"/>
    </row>
    <row r="182" spans="1:17" ht="22.65" customHeight="1">
      <c r="A182" s="148" t="s">
        <v>138</v>
      </c>
      <c r="D182" s="59">
        <f>D168+D180</f>
        <v>27428807</v>
      </c>
      <c r="E182" s="3"/>
      <c r="F182" s="59">
        <f>F168+F180</f>
        <v>14425111</v>
      </c>
      <c r="G182" s="3"/>
      <c r="H182" s="59">
        <f>H168+H180</f>
        <v>84233</v>
      </c>
      <c r="I182" s="84"/>
      <c r="J182" s="59">
        <f>J168+J180</f>
        <v>2063725</v>
      </c>
      <c r="K182" s="71"/>
      <c r="L182" s="71"/>
      <c r="M182" s="71"/>
      <c r="N182" s="71"/>
      <c r="O182" s="114"/>
      <c r="Q182" s="41"/>
    </row>
    <row r="183" spans="1:17" ht="22.65" customHeight="1" thickBot="1">
      <c r="A183" s="139" t="s">
        <v>139</v>
      </c>
      <c r="B183" s="140"/>
      <c r="C183" s="141"/>
      <c r="D183" s="142">
        <f>D156+D180+D168</f>
        <v>35690296</v>
      </c>
      <c r="E183" s="143"/>
      <c r="F183" s="142">
        <f>F156+F180+F168</f>
        <v>42736127</v>
      </c>
      <c r="G183" s="143"/>
      <c r="H183" s="142">
        <f>H156+H180+H168</f>
        <v>3350610</v>
      </c>
      <c r="I183" s="143"/>
      <c r="J183" s="142">
        <f>J156+J180+J168</f>
        <v>5869389</v>
      </c>
      <c r="K183" s="71"/>
      <c r="L183" s="71"/>
      <c r="M183" s="71"/>
      <c r="N183" s="71"/>
      <c r="O183" s="114"/>
    </row>
    <row r="184" spans="1:17" ht="3.65" customHeight="1" thickTop="1">
      <c r="D184" s="79"/>
      <c r="F184" s="79"/>
      <c r="H184" s="39"/>
      <c r="J184" s="39"/>
      <c r="K184" s="71"/>
      <c r="L184" s="71"/>
      <c r="M184" s="71"/>
      <c r="N184" s="71"/>
      <c r="O184" s="114"/>
    </row>
    <row r="185" spans="1:17" ht="22.65" customHeight="1">
      <c r="A185" s="30" t="s">
        <v>0</v>
      </c>
      <c r="B185" s="31"/>
      <c r="C185" s="32"/>
      <c r="D185" s="32"/>
      <c r="E185" s="32"/>
      <c r="F185" s="32"/>
      <c r="G185" s="32"/>
      <c r="H185" s="280"/>
      <c r="I185" s="280"/>
      <c r="J185" s="280"/>
      <c r="K185" s="71"/>
      <c r="L185" s="71"/>
      <c r="M185" s="71"/>
      <c r="N185" s="71"/>
    </row>
    <row r="186" spans="1:17" ht="22.65" customHeight="1">
      <c r="A186" s="30" t="s">
        <v>140</v>
      </c>
      <c r="B186" s="31"/>
      <c r="C186" s="32"/>
      <c r="D186" s="115"/>
      <c r="E186" s="32"/>
      <c r="F186" s="32"/>
      <c r="G186" s="32"/>
      <c r="H186" s="280"/>
      <c r="I186" s="280"/>
      <c r="J186" s="280"/>
      <c r="K186" s="71"/>
      <c r="L186" s="71"/>
      <c r="M186" s="71"/>
      <c r="N186" s="71"/>
    </row>
    <row r="187" spans="1:17" ht="22.65" customHeight="1">
      <c r="A187" s="5"/>
      <c r="B187" s="5"/>
      <c r="C187" s="32"/>
      <c r="D187" s="32"/>
      <c r="E187" s="32"/>
      <c r="F187" s="32"/>
      <c r="G187" s="32"/>
      <c r="H187" s="32"/>
      <c r="I187" s="32"/>
      <c r="J187" s="67" t="s">
        <v>2</v>
      </c>
      <c r="K187" s="71"/>
      <c r="L187" s="71"/>
      <c r="M187" s="71"/>
      <c r="N187" s="71"/>
    </row>
    <row r="188" spans="1:17" ht="22.65" customHeight="1">
      <c r="B188" s="185"/>
      <c r="C188" s="185"/>
      <c r="D188" s="278" t="s">
        <v>3</v>
      </c>
      <c r="E188" s="278"/>
      <c r="F188" s="278"/>
      <c r="G188" s="34"/>
      <c r="H188" s="278" t="s">
        <v>4</v>
      </c>
      <c r="I188" s="278"/>
      <c r="J188" s="278"/>
      <c r="K188" s="71"/>
      <c r="L188" s="71"/>
      <c r="M188" s="71"/>
      <c r="N188" s="71"/>
    </row>
    <row r="189" spans="1:17" ht="23.25" customHeight="1">
      <c r="B189" s="185"/>
      <c r="C189" s="185"/>
      <c r="D189" s="281" t="s">
        <v>325</v>
      </c>
      <c r="E189" s="282"/>
      <c r="F189" s="282"/>
      <c r="G189" s="68"/>
      <c r="H189" s="281" t="s">
        <v>325</v>
      </c>
      <c r="I189" s="282"/>
      <c r="J189" s="282"/>
      <c r="K189" s="71"/>
      <c r="L189" s="71"/>
      <c r="M189" s="71"/>
      <c r="N189" s="71"/>
    </row>
    <row r="190" spans="1:17" ht="22.65" customHeight="1">
      <c r="B190" s="185"/>
      <c r="C190" s="185"/>
      <c r="D190" s="279" t="s">
        <v>316</v>
      </c>
      <c r="E190" s="279"/>
      <c r="F190" s="279"/>
      <c r="G190" s="184"/>
      <c r="H190" s="279" t="s">
        <v>316</v>
      </c>
      <c r="I190" s="279"/>
      <c r="J190" s="279"/>
      <c r="K190" s="71"/>
      <c r="M190" s="71"/>
      <c r="N190" s="71"/>
    </row>
    <row r="191" spans="1:17" ht="22.65" customHeight="1">
      <c r="B191" s="185"/>
      <c r="C191" s="35"/>
      <c r="D191" s="24">
        <v>2564</v>
      </c>
      <c r="E191" s="35"/>
      <c r="F191" s="24">
        <v>2563</v>
      </c>
      <c r="G191" s="21"/>
      <c r="H191" s="24">
        <v>2564</v>
      </c>
      <c r="I191" s="35"/>
      <c r="J191" s="24">
        <v>2563</v>
      </c>
      <c r="K191" s="71"/>
      <c r="M191" s="71"/>
      <c r="N191" s="71"/>
    </row>
    <row r="192" spans="1:17" ht="22.65" customHeight="1">
      <c r="A192" s="36" t="s">
        <v>147</v>
      </c>
      <c r="D192" s="79"/>
      <c r="F192" s="79"/>
      <c r="H192" s="39"/>
      <c r="J192" s="39"/>
      <c r="K192" s="71"/>
      <c r="L192" s="71"/>
      <c r="M192" s="71"/>
      <c r="N192" s="71"/>
      <c r="O192" s="114"/>
    </row>
    <row r="193" spans="1:17" ht="22.65" customHeight="1">
      <c r="A193" s="20" t="s">
        <v>117</v>
      </c>
      <c r="D193" s="79">
        <v>27712065</v>
      </c>
      <c r="F193" s="79">
        <v>29855192</v>
      </c>
      <c r="H193" s="39">
        <v>3350610</v>
      </c>
      <c r="J193" s="39">
        <v>5869389</v>
      </c>
      <c r="K193" s="71"/>
      <c r="L193" s="64"/>
      <c r="M193" s="71"/>
      <c r="N193" s="71"/>
      <c r="O193" s="114"/>
      <c r="Q193" s="41"/>
    </row>
    <row r="194" spans="1:17" ht="22.65" customHeight="1">
      <c r="A194" s="20" t="s">
        <v>118</v>
      </c>
      <c r="D194" s="79">
        <v>7978231</v>
      </c>
      <c r="F194" s="79">
        <v>12880935</v>
      </c>
      <c r="H194" s="40">
        <v>0</v>
      </c>
      <c r="J194" s="40">
        <v>0</v>
      </c>
      <c r="K194" s="71"/>
      <c r="L194" s="64"/>
      <c r="M194" s="71"/>
      <c r="N194" s="71"/>
      <c r="O194" s="114"/>
      <c r="Q194" s="41"/>
    </row>
    <row r="195" spans="1:17" ht="22.65" customHeight="1" thickBot="1">
      <c r="A195" s="36" t="s">
        <v>139</v>
      </c>
      <c r="D195" s="85">
        <f>SUM(D193:D194)</f>
        <v>35690296</v>
      </c>
      <c r="E195" s="3"/>
      <c r="F195" s="85">
        <f>SUM(F193:F194)</f>
        <v>42736127</v>
      </c>
      <c r="G195" s="3"/>
      <c r="H195" s="85">
        <f>SUM(H193:H194)</f>
        <v>3350610</v>
      </c>
      <c r="I195" s="3"/>
      <c r="J195" s="85">
        <f>SUM(J193:J194)</f>
        <v>5869389</v>
      </c>
      <c r="K195" s="71"/>
      <c r="L195" s="64"/>
      <c r="M195" s="71"/>
      <c r="N195" s="71"/>
      <c r="O195" s="114"/>
    </row>
    <row r="196" spans="1:17" ht="23.25" customHeight="1" thickTop="1">
      <c r="D196" s="89"/>
      <c r="F196" s="89"/>
      <c r="M196" s="71"/>
    </row>
    <row r="197" spans="1:17" ht="23.25" customHeight="1">
      <c r="D197" s="89"/>
      <c r="F197" s="89"/>
      <c r="H197" s="89"/>
      <c r="J197" s="89"/>
    </row>
  </sheetData>
  <mergeCells count="67">
    <mergeCell ref="D154:F154"/>
    <mergeCell ref="H154:J154"/>
    <mergeCell ref="H150:J150"/>
    <mergeCell ref="D152:F152"/>
    <mergeCell ref="H152:J152"/>
    <mergeCell ref="D153:F153"/>
    <mergeCell ref="H153:J153"/>
    <mergeCell ref="D139:F139"/>
    <mergeCell ref="H139:J139"/>
    <mergeCell ref="D140:F140"/>
    <mergeCell ref="H140:J140"/>
    <mergeCell ref="H149:J149"/>
    <mergeCell ref="A115:B115"/>
    <mergeCell ref="H135:J135"/>
    <mergeCell ref="H136:J136"/>
    <mergeCell ref="D138:F138"/>
    <mergeCell ref="H138:J138"/>
    <mergeCell ref="D101:F101"/>
    <mergeCell ref="H101:J101"/>
    <mergeCell ref="D102:F102"/>
    <mergeCell ref="H102:J102"/>
    <mergeCell ref="D103:F103"/>
    <mergeCell ref="H103:J103"/>
    <mergeCell ref="D39:F39"/>
    <mergeCell ref="H39:J39"/>
    <mergeCell ref="D55:F55"/>
    <mergeCell ref="H55:J55"/>
    <mergeCell ref="H99:J99"/>
    <mergeCell ref="D40:F40"/>
    <mergeCell ref="H40:J40"/>
    <mergeCell ref="D41:F41"/>
    <mergeCell ref="H41:J41"/>
    <mergeCell ref="H51:J51"/>
    <mergeCell ref="H50:J50"/>
    <mergeCell ref="H98:J98"/>
    <mergeCell ref="H53:J53"/>
    <mergeCell ref="D53:F53"/>
    <mergeCell ref="D54:F54"/>
    <mergeCell ref="H54:J54"/>
    <mergeCell ref="H1:J1"/>
    <mergeCell ref="H2:J2"/>
    <mergeCell ref="D4:F4"/>
    <mergeCell ref="H4:J4"/>
    <mergeCell ref="D5:F5"/>
    <mergeCell ref="H5:J5"/>
    <mergeCell ref="D6:F6"/>
    <mergeCell ref="H6:J6"/>
    <mergeCell ref="H37:J37"/>
    <mergeCell ref="A16:B16"/>
    <mergeCell ref="A29:B29"/>
    <mergeCell ref="H36:J36"/>
    <mergeCell ref="D190:F190"/>
    <mergeCell ref="H190:J190"/>
    <mergeCell ref="H86:J86"/>
    <mergeCell ref="H87:J87"/>
    <mergeCell ref="D89:F89"/>
    <mergeCell ref="H89:J89"/>
    <mergeCell ref="D90:F90"/>
    <mergeCell ref="H90:J90"/>
    <mergeCell ref="D91:F91"/>
    <mergeCell ref="H91:J91"/>
    <mergeCell ref="H185:J185"/>
    <mergeCell ref="H186:J186"/>
    <mergeCell ref="D188:F188"/>
    <mergeCell ref="H188:J188"/>
    <mergeCell ref="D189:F189"/>
    <mergeCell ref="H189:J189"/>
  </mergeCells>
  <pageMargins left="0.8" right="0.5" top="0.48" bottom="0.5" header="0.5" footer="0.5"/>
  <pageSetup paperSize="9" scale="88" firstPageNumber="7" fitToHeight="6" orientation="portrait" useFirstPageNumber="1" r:id="rId1"/>
  <headerFooter alignWithMargins="0">
    <oddFooter>&amp;L   หมายเหตุประกอบงบการเงินเป็นส่วนหนึ่งของงบการเงินนี้
&amp;C
&amp;P</oddFooter>
  </headerFooter>
  <rowBreaks count="7" manualBreakCount="7">
    <brk id="35" max="8" man="1"/>
    <brk id="49" max="8" man="1"/>
    <brk id="85" max="8" man="1"/>
    <brk id="97" max="8" man="1"/>
    <brk id="134" max="8" man="1"/>
    <brk id="148" max="9" man="1"/>
    <brk id="184" max="8" man="1"/>
  </rowBreaks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99"/>
  <sheetViews>
    <sheetView view="pageBreakPreview" zoomScale="60" zoomScaleNormal="50" zoomScaleSheetLayoutView="85" workbookViewId="0">
      <selection activeCell="A4" sqref="A4"/>
    </sheetView>
  </sheetViews>
  <sheetFormatPr defaultColWidth="9" defaultRowHeight="21.25" customHeight="1"/>
  <cols>
    <col min="1" max="1" width="61.8984375" style="125" customWidth="1"/>
    <col min="2" max="2" width="9.59765625" style="125" bestFit="1" customWidth="1"/>
    <col min="3" max="3" width="0.8984375" style="125" customWidth="1"/>
    <col min="4" max="4" width="11.3984375" style="125" bestFit="1" customWidth="1"/>
    <col min="5" max="5" width="0.69921875" style="125" customWidth="1"/>
    <col min="6" max="6" width="12.59765625" style="125" customWidth="1"/>
    <col min="7" max="7" width="0.69921875" style="125" customWidth="1"/>
    <col min="8" max="8" width="12.09765625" style="125" customWidth="1"/>
    <col min="9" max="9" width="1" style="125" customWidth="1"/>
    <col min="10" max="10" width="12.8984375" style="125" customWidth="1"/>
    <col min="11" max="11" width="0.69921875" style="125" customWidth="1"/>
    <col min="12" max="12" width="12.09765625" style="125" bestFit="1" customWidth="1"/>
    <col min="13" max="13" width="0.8984375" style="125" customWidth="1"/>
    <col min="14" max="14" width="11.3984375" style="125" bestFit="1" customWidth="1"/>
    <col min="15" max="15" width="0.8984375" style="125" customWidth="1"/>
    <col min="16" max="16" width="13.59765625" style="125" bestFit="1" customWidth="1"/>
    <col min="17" max="17" width="0.8984375" style="125" customWidth="1"/>
    <col min="18" max="18" width="12.09765625" style="125" bestFit="1" customWidth="1"/>
    <col min="19" max="19" width="0.8984375" style="125" customWidth="1"/>
    <col min="20" max="20" width="12.3984375" style="125" bestFit="1" customWidth="1"/>
    <col min="21" max="21" width="0.69921875" style="125" customWidth="1"/>
    <col min="22" max="22" width="13.3984375" style="125" bestFit="1" customWidth="1"/>
    <col min="23" max="23" width="0.69921875" style="125" customWidth="1"/>
    <col min="24" max="24" width="16.09765625" style="125" bestFit="1" customWidth="1"/>
    <col min="25" max="25" width="0.69921875" style="125" customWidth="1"/>
    <col min="26" max="26" width="14.3984375" style="125" bestFit="1" customWidth="1"/>
    <col min="27" max="27" width="0.59765625" style="125" customWidth="1"/>
    <col min="28" max="28" width="14.59765625" style="125" bestFit="1" customWidth="1"/>
    <col min="29" max="29" width="0.69921875" style="125" customWidth="1"/>
    <col min="30" max="30" width="13.59765625" style="125" bestFit="1" customWidth="1"/>
    <col min="31" max="31" width="0.8984375" style="125" customWidth="1"/>
    <col min="32" max="32" width="13.8984375" style="125" bestFit="1" customWidth="1"/>
    <col min="33" max="33" width="0.59765625" style="125" customWidth="1"/>
    <col min="34" max="34" width="13.59765625" style="125" bestFit="1" customWidth="1"/>
    <col min="35" max="35" width="0.59765625" style="125" customWidth="1"/>
    <col min="36" max="36" width="12.09765625" style="125" customWidth="1"/>
    <col min="37" max="37" width="0.69921875" style="125" customWidth="1"/>
    <col min="38" max="38" width="16.09765625" style="224" bestFit="1" customWidth="1"/>
    <col min="39" max="39" width="13.09765625" style="125" bestFit="1" customWidth="1"/>
    <col min="40" max="16384" width="9" style="125"/>
  </cols>
  <sheetData>
    <row r="1" spans="1:38" ht="24.75" customHeight="1">
      <c r="A1" s="223" t="s">
        <v>0</v>
      </c>
      <c r="B1" s="223"/>
      <c r="C1" s="223"/>
      <c r="D1" s="124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4"/>
      <c r="U1" s="123"/>
      <c r="V1" s="124"/>
      <c r="W1" s="123"/>
      <c r="X1" s="124"/>
      <c r="Y1" s="123"/>
      <c r="Z1" s="124"/>
      <c r="AA1" s="124"/>
      <c r="AB1" s="124"/>
      <c r="AC1" s="124"/>
      <c r="AD1" s="124"/>
      <c r="AE1" s="124"/>
      <c r="AF1" s="123"/>
      <c r="AG1" s="123"/>
      <c r="AH1" s="123"/>
      <c r="AI1" s="123"/>
      <c r="AJ1" s="124"/>
    </row>
    <row r="2" spans="1:38" ht="24.75" customHeight="1">
      <c r="A2" s="223" t="s">
        <v>148</v>
      </c>
      <c r="B2" s="223"/>
      <c r="C2" s="223"/>
      <c r="D2" s="124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4"/>
      <c r="U2" s="123"/>
      <c r="V2" s="124"/>
      <c r="W2" s="123"/>
      <c r="X2" s="124"/>
      <c r="Y2" s="123"/>
      <c r="Z2" s="124"/>
      <c r="AA2" s="124"/>
      <c r="AB2" s="124"/>
      <c r="AC2" s="124"/>
      <c r="AD2" s="124"/>
      <c r="AE2" s="124"/>
      <c r="AF2" s="123"/>
      <c r="AG2" s="123"/>
      <c r="AH2" s="123"/>
      <c r="AI2" s="123"/>
      <c r="AJ2" s="124"/>
    </row>
    <row r="3" spans="1:38" ht="23.25" customHeight="1">
      <c r="A3" s="223"/>
      <c r="B3" s="223"/>
      <c r="C3" s="223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L3" s="225" t="s">
        <v>2</v>
      </c>
    </row>
    <row r="4" spans="1:38" ht="23.25" customHeight="1">
      <c r="A4" s="223"/>
      <c r="B4" s="223"/>
      <c r="C4" s="223"/>
      <c r="D4" s="278" t="s">
        <v>3</v>
      </c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78"/>
      <c r="X4" s="278"/>
      <c r="Y4" s="278"/>
      <c r="Z4" s="278"/>
      <c r="AA4" s="278"/>
      <c r="AB4" s="278"/>
      <c r="AC4" s="278"/>
      <c r="AD4" s="278"/>
      <c r="AE4" s="278"/>
      <c r="AF4" s="278"/>
      <c r="AG4" s="278"/>
      <c r="AH4" s="278"/>
      <c r="AI4" s="278"/>
      <c r="AJ4" s="278"/>
      <c r="AK4" s="278"/>
      <c r="AL4" s="278"/>
    </row>
    <row r="5" spans="1:38" ht="22">
      <c r="A5" s="195"/>
      <c r="B5" s="195"/>
      <c r="C5" s="195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S5" s="126"/>
      <c r="T5" s="285" t="s">
        <v>84</v>
      </c>
      <c r="U5" s="285"/>
      <c r="V5" s="285"/>
      <c r="W5" s="285"/>
      <c r="X5" s="285"/>
      <c r="Y5" s="285"/>
      <c r="Z5" s="285"/>
      <c r="AA5" s="285"/>
      <c r="AB5" s="285"/>
      <c r="AC5" s="126"/>
      <c r="AD5" s="126"/>
      <c r="AE5" s="126"/>
      <c r="AF5" s="126"/>
      <c r="AG5" s="126"/>
      <c r="AH5" s="126"/>
      <c r="AI5" s="126"/>
      <c r="AJ5" s="126"/>
      <c r="AL5" s="226"/>
    </row>
    <row r="6" spans="1:38" ht="21.75" customHeight="1">
      <c r="A6" s="227"/>
      <c r="B6" s="227"/>
      <c r="C6" s="227"/>
      <c r="D6" s="1"/>
      <c r="E6" s="128"/>
      <c r="F6" s="127"/>
      <c r="G6" s="127"/>
      <c r="H6" s="127"/>
      <c r="I6" s="127"/>
      <c r="J6" s="127"/>
      <c r="K6" s="127"/>
      <c r="L6" s="275"/>
      <c r="M6" s="127"/>
      <c r="N6" s="127"/>
      <c r="O6" s="127"/>
      <c r="P6" s="127"/>
      <c r="S6" s="127"/>
      <c r="T6" s="13"/>
      <c r="U6" s="127"/>
      <c r="V6" s="127"/>
      <c r="W6" s="127"/>
      <c r="X6" s="127" t="s">
        <v>149</v>
      </c>
      <c r="Y6" s="127"/>
      <c r="Z6" s="127"/>
      <c r="AA6" s="127"/>
      <c r="AB6" s="1"/>
      <c r="AC6" s="128"/>
      <c r="AD6" s="128"/>
      <c r="AE6" s="128"/>
      <c r="AF6" s="13"/>
      <c r="AG6" s="127"/>
      <c r="AH6" s="13"/>
      <c r="AI6" s="13"/>
      <c r="AJ6" s="127"/>
      <c r="AL6" s="228"/>
    </row>
    <row r="7" spans="1:38" ht="21.75" customHeight="1">
      <c r="A7" s="227"/>
      <c r="B7" s="227"/>
      <c r="C7" s="227"/>
      <c r="D7" s="1"/>
      <c r="E7" s="128"/>
      <c r="F7" s="127"/>
      <c r="G7" s="127"/>
      <c r="H7" s="127"/>
      <c r="I7" s="127"/>
      <c r="J7" s="127" t="s">
        <v>150</v>
      </c>
      <c r="K7" s="127"/>
      <c r="L7" s="275" t="s">
        <v>151</v>
      </c>
      <c r="M7" s="127"/>
      <c r="N7" s="127"/>
      <c r="O7" s="127"/>
      <c r="P7" s="127"/>
      <c r="S7" s="127"/>
      <c r="T7" s="13"/>
      <c r="U7" s="127"/>
      <c r="V7" s="127" t="s">
        <v>152</v>
      </c>
      <c r="W7" s="127"/>
      <c r="X7" s="127" t="s">
        <v>153</v>
      </c>
      <c r="Y7" s="127"/>
      <c r="Z7" s="127"/>
      <c r="AA7" s="127"/>
      <c r="AB7" s="1"/>
      <c r="AC7" s="128"/>
      <c r="AD7" s="128"/>
      <c r="AE7" s="128"/>
      <c r="AF7" s="13"/>
      <c r="AG7" s="127"/>
      <c r="AH7" s="13"/>
      <c r="AI7" s="13"/>
      <c r="AJ7" s="127"/>
      <c r="AL7" s="228"/>
    </row>
    <row r="8" spans="1:38" ht="21.75" customHeight="1">
      <c r="A8" s="227"/>
      <c r="B8" s="227"/>
      <c r="C8" s="227"/>
      <c r="D8" s="1"/>
      <c r="E8" s="128"/>
      <c r="F8" s="127"/>
      <c r="G8" s="127"/>
      <c r="H8" s="127"/>
      <c r="I8" s="127"/>
      <c r="J8" s="127" t="s">
        <v>154</v>
      </c>
      <c r="K8" s="127"/>
      <c r="L8" s="275" t="s">
        <v>155</v>
      </c>
      <c r="M8" s="127"/>
      <c r="N8" s="127"/>
      <c r="O8" s="127"/>
      <c r="P8" s="127"/>
      <c r="S8" s="127"/>
      <c r="T8" s="13" t="s">
        <v>156</v>
      </c>
      <c r="U8" s="127"/>
      <c r="V8" s="127" t="s">
        <v>157</v>
      </c>
      <c r="W8" s="127"/>
      <c r="X8" s="127" t="s">
        <v>158</v>
      </c>
      <c r="Y8" s="127"/>
      <c r="Z8" s="127" t="s">
        <v>159</v>
      </c>
      <c r="AA8" s="127"/>
      <c r="AB8" s="1" t="s">
        <v>85</v>
      </c>
      <c r="AC8" s="128"/>
      <c r="AD8" s="128"/>
      <c r="AE8" s="128"/>
      <c r="AF8" s="13"/>
      <c r="AG8" s="127"/>
      <c r="AH8" s="13"/>
      <c r="AI8" s="13"/>
      <c r="AJ8" s="127"/>
      <c r="AL8" s="228"/>
    </row>
    <row r="9" spans="1:38" ht="21.75" customHeight="1">
      <c r="A9" s="227"/>
      <c r="B9" s="227"/>
      <c r="C9" s="227"/>
      <c r="D9" s="1" t="s">
        <v>68</v>
      </c>
      <c r="E9" s="128"/>
      <c r="F9" s="127"/>
      <c r="G9" s="127"/>
      <c r="H9" s="127"/>
      <c r="I9" s="127"/>
      <c r="J9" s="127" t="s">
        <v>160</v>
      </c>
      <c r="K9" s="127"/>
      <c r="L9" s="275" t="s">
        <v>161</v>
      </c>
      <c r="M9" s="127"/>
      <c r="N9" s="127"/>
      <c r="O9" s="127"/>
      <c r="P9" s="1" t="s">
        <v>79</v>
      </c>
      <c r="S9" s="127"/>
      <c r="T9" s="13" t="s">
        <v>157</v>
      </c>
      <c r="U9" s="127"/>
      <c r="V9" s="13" t="s">
        <v>162</v>
      </c>
      <c r="W9" s="127"/>
      <c r="X9" s="13" t="s">
        <v>163</v>
      </c>
      <c r="Y9" s="127"/>
      <c r="Z9" s="127" t="s">
        <v>164</v>
      </c>
      <c r="AA9" s="127"/>
      <c r="AB9" s="1" t="s">
        <v>165</v>
      </c>
      <c r="AC9" s="128"/>
      <c r="AD9" s="13"/>
      <c r="AE9" s="128"/>
      <c r="AF9" s="129" t="s">
        <v>166</v>
      </c>
      <c r="AG9" s="127"/>
      <c r="AH9" s="13" t="s">
        <v>167</v>
      </c>
      <c r="AI9" s="13"/>
      <c r="AJ9" s="127" t="s">
        <v>160</v>
      </c>
      <c r="AL9" s="228"/>
    </row>
    <row r="10" spans="1:38" ht="21.75" customHeight="1">
      <c r="A10" s="227"/>
      <c r="B10" s="227"/>
      <c r="C10" s="227"/>
      <c r="D10" s="127" t="s">
        <v>168</v>
      </c>
      <c r="E10" s="127"/>
      <c r="F10" s="127" t="s">
        <v>169</v>
      </c>
      <c r="G10" s="127"/>
      <c r="H10" s="127"/>
      <c r="I10" s="127"/>
      <c r="J10" s="127" t="s">
        <v>170</v>
      </c>
      <c r="K10" s="127"/>
      <c r="L10" s="127" t="s">
        <v>171</v>
      </c>
      <c r="M10" s="127"/>
      <c r="N10" s="127" t="s">
        <v>172</v>
      </c>
      <c r="O10" s="127"/>
      <c r="P10" s="127" t="s">
        <v>173</v>
      </c>
      <c r="R10" s="127" t="s">
        <v>174</v>
      </c>
      <c r="S10" s="127"/>
      <c r="T10" s="129" t="s">
        <v>175</v>
      </c>
      <c r="U10" s="127"/>
      <c r="V10" s="129" t="s">
        <v>176</v>
      </c>
      <c r="W10" s="127"/>
      <c r="X10" s="129" t="s">
        <v>177</v>
      </c>
      <c r="Y10" s="127"/>
      <c r="Z10" s="127" t="s">
        <v>178</v>
      </c>
      <c r="AA10" s="127"/>
      <c r="AB10" s="127" t="s">
        <v>179</v>
      </c>
      <c r="AC10" s="127"/>
      <c r="AD10" s="13"/>
      <c r="AE10" s="127"/>
      <c r="AF10" s="129" t="s">
        <v>180</v>
      </c>
      <c r="AG10" s="127"/>
      <c r="AH10" s="13" t="s">
        <v>181</v>
      </c>
      <c r="AI10" s="13"/>
      <c r="AJ10" s="127" t="s">
        <v>182</v>
      </c>
      <c r="AL10" s="229" t="s">
        <v>167</v>
      </c>
    </row>
    <row r="11" spans="1:38" ht="21.75" customHeight="1">
      <c r="A11" s="230"/>
      <c r="B11" s="69" t="s">
        <v>6</v>
      </c>
      <c r="C11" s="69"/>
      <c r="D11" s="23" t="s">
        <v>183</v>
      </c>
      <c r="E11" s="127"/>
      <c r="F11" s="23" t="s">
        <v>184</v>
      </c>
      <c r="G11" s="127"/>
      <c r="H11" s="17" t="s">
        <v>185</v>
      </c>
      <c r="I11" s="127"/>
      <c r="J11" s="23" t="s">
        <v>186</v>
      </c>
      <c r="K11" s="127"/>
      <c r="L11" s="23" t="s">
        <v>187</v>
      </c>
      <c r="M11" s="127"/>
      <c r="N11" s="23" t="s">
        <v>188</v>
      </c>
      <c r="O11" s="127"/>
      <c r="P11" s="23" t="s">
        <v>189</v>
      </c>
      <c r="R11" s="23" t="s">
        <v>335</v>
      </c>
      <c r="S11" s="127"/>
      <c r="T11" s="14" t="s">
        <v>7</v>
      </c>
      <c r="U11" s="127"/>
      <c r="V11" s="17" t="s">
        <v>191</v>
      </c>
      <c r="W11" s="127"/>
      <c r="X11" s="17" t="s">
        <v>192</v>
      </c>
      <c r="Y11" s="127"/>
      <c r="Z11" s="23" t="s">
        <v>193</v>
      </c>
      <c r="AA11" s="127"/>
      <c r="AB11" s="23" t="s">
        <v>67</v>
      </c>
      <c r="AC11" s="127"/>
      <c r="AD11" s="17" t="s">
        <v>85</v>
      </c>
      <c r="AE11" s="127"/>
      <c r="AF11" s="14" t="s">
        <v>194</v>
      </c>
      <c r="AG11" s="127"/>
      <c r="AH11" s="17" t="s">
        <v>195</v>
      </c>
      <c r="AI11" s="13"/>
      <c r="AJ11" s="23" t="s">
        <v>196</v>
      </c>
      <c r="AL11" s="231" t="s">
        <v>181</v>
      </c>
    </row>
    <row r="12" spans="1:38" ht="3.75" customHeight="1">
      <c r="A12" s="230"/>
      <c r="B12" s="230"/>
      <c r="C12" s="230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L12" s="232"/>
    </row>
    <row r="13" spans="1:38" ht="22">
      <c r="A13" s="233" t="s">
        <v>321</v>
      </c>
      <c r="B13" s="233"/>
      <c r="C13" s="233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L13" s="234"/>
    </row>
    <row r="14" spans="1:38" s="126" customFormat="1" ht="20.75" customHeight="1">
      <c r="A14" s="233" t="s">
        <v>197</v>
      </c>
      <c r="B14" s="233"/>
      <c r="C14" s="233"/>
      <c r="D14" s="130">
        <v>8611242</v>
      </c>
      <c r="E14" s="130"/>
      <c r="F14" s="130">
        <v>57298909</v>
      </c>
      <c r="G14" s="130"/>
      <c r="H14" s="130">
        <v>3470021</v>
      </c>
      <c r="I14" s="130"/>
      <c r="J14" s="130">
        <v>4072786</v>
      </c>
      <c r="K14" s="130"/>
      <c r="L14" s="130">
        <v>-5159</v>
      </c>
      <c r="M14" s="130"/>
      <c r="N14" s="130">
        <v>929166</v>
      </c>
      <c r="O14" s="130"/>
      <c r="P14" s="130">
        <v>101404195</v>
      </c>
      <c r="R14" s="130">
        <v>-2909249</v>
      </c>
      <c r="S14" s="130"/>
      <c r="T14" s="130">
        <v>13977518</v>
      </c>
      <c r="U14" s="130"/>
      <c r="V14" s="122">
        <v>-611448</v>
      </c>
      <c r="W14" s="130"/>
      <c r="X14" s="130">
        <v>3124579</v>
      </c>
      <c r="Y14" s="130"/>
      <c r="Z14" s="130">
        <v>-31797899</v>
      </c>
      <c r="AA14" s="130"/>
      <c r="AB14" s="122">
        <f>SUM(T14:AA14)</f>
        <v>-15307250</v>
      </c>
      <c r="AC14" s="130"/>
      <c r="AD14" s="122">
        <f>(AB14)+SUM(D14:S14)</f>
        <v>157564661</v>
      </c>
      <c r="AE14" s="130"/>
      <c r="AF14" s="122">
        <v>15000000</v>
      </c>
      <c r="AG14" s="130"/>
      <c r="AH14" s="122">
        <f>SUM(AD14:AF14)</f>
        <v>172564661</v>
      </c>
      <c r="AI14" s="130"/>
      <c r="AJ14" s="130">
        <v>50112158</v>
      </c>
      <c r="AL14" s="122">
        <f>SUM(AH14:AJ14)</f>
        <v>222676819</v>
      </c>
    </row>
    <row r="15" spans="1:38" s="126" customFormat="1" ht="20.75" customHeight="1">
      <c r="A15" s="126" t="s">
        <v>198</v>
      </c>
      <c r="B15" s="233"/>
      <c r="C15" s="233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25"/>
      <c r="AG15" s="15"/>
      <c r="AH15" s="25"/>
      <c r="AI15" s="15"/>
      <c r="AJ15" s="15"/>
      <c r="AL15" s="154"/>
    </row>
    <row r="16" spans="1:38" s="126" customFormat="1" ht="20.75" customHeight="1">
      <c r="A16" s="235" t="s">
        <v>199</v>
      </c>
      <c r="B16" s="233"/>
      <c r="C16" s="233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S16" s="15"/>
      <c r="T16" s="122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25"/>
      <c r="AG16" s="15"/>
      <c r="AH16" s="25"/>
      <c r="AI16" s="15"/>
      <c r="AJ16" s="15"/>
      <c r="AL16" s="154"/>
    </row>
    <row r="17" spans="1:38" s="126" customFormat="1" ht="20.75" customHeight="1">
      <c r="A17" s="230" t="s">
        <v>200</v>
      </c>
      <c r="B17" s="2"/>
      <c r="C17" s="233"/>
      <c r="D17" s="131">
        <v>0</v>
      </c>
      <c r="E17" s="90"/>
      <c r="F17" s="131">
        <v>0</v>
      </c>
      <c r="G17" s="131"/>
      <c r="H17" s="131">
        <v>0</v>
      </c>
      <c r="I17" s="90"/>
      <c r="J17" s="131">
        <v>0</v>
      </c>
      <c r="K17" s="90"/>
      <c r="L17" s="131">
        <v>0</v>
      </c>
      <c r="M17" s="90"/>
      <c r="N17" s="131">
        <v>0</v>
      </c>
      <c r="O17" s="90"/>
      <c r="P17" s="131">
        <v>-6502850</v>
      </c>
      <c r="R17" s="131">
        <v>0</v>
      </c>
      <c r="S17" s="133"/>
      <c r="T17" s="131">
        <v>0</v>
      </c>
      <c r="U17" s="90"/>
      <c r="V17" s="131">
        <v>0</v>
      </c>
      <c r="W17" s="134"/>
      <c r="X17" s="131">
        <v>0</v>
      </c>
      <c r="Y17" s="134"/>
      <c r="Z17" s="131">
        <v>0</v>
      </c>
      <c r="AA17" s="133"/>
      <c r="AB17" s="131">
        <f>SUM(T17:AA17)</f>
        <v>0</v>
      </c>
      <c r="AC17" s="133"/>
      <c r="AD17" s="131">
        <f>(AB17)+SUM(D17:R17)</f>
        <v>-6502850</v>
      </c>
      <c r="AE17" s="133"/>
      <c r="AF17" s="131">
        <v>0</v>
      </c>
      <c r="AG17" s="133"/>
      <c r="AH17" s="131">
        <f>SUM(AD17:AF17)</f>
        <v>-6502850</v>
      </c>
      <c r="AI17" s="131"/>
      <c r="AJ17" s="131">
        <v>-3570280</v>
      </c>
      <c r="AK17" s="125"/>
      <c r="AL17" s="131">
        <f>SUM(AH17:AJ17)</f>
        <v>-10073130</v>
      </c>
    </row>
    <row r="18" spans="1:38" s="126" customFormat="1" ht="20.75" customHeight="1">
      <c r="A18" s="230" t="s">
        <v>201</v>
      </c>
      <c r="B18" s="69">
        <v>8</v>
      </c>
      <c r="C18" s="233"/>
      <c r="D18" s="61">
        <v>0</v>
      </c>
      <c r="E18" s="90"/>
      <c r="F18" s="57">
        <v>0</v>
      </c>
      <c r="G18" s="131"/>
      <c r="H18" s="57">
        <v>0</v>
      </c>
      <c r="I18" s="90"/>
      <c r="J18" s="57">
        <v>0</v>
      </c>
      <c r="K18" s="90"/>
      <c r="L18" s="57">
        <v>0</v>
      </c>
      <c r="M18" s="90"/>
      <c r="N18" s="57">
        <v>0</v>
      </c>
      <c r="O18" s="90"/>
      <c r="P18" s="57">
        <v>0</v>
      </c>
      <c r="R18" s="57">
        <v>-6088210</v>
      </c>
      <c r="S18" s="133"/>
      <c r="T18" s="57">
        <v>0</v>
      </c>
      <c r="U18" s="90"/>
      <c r="V18" s="57">
        <v>0</v>
      </c>
      <c r="W18" s="134"/>
      <c r="X18" s="57">
        <v>0</v>
      </c>
      <c r="Y18" s="134"/>
      <c r="Z18" s="57">
        <v>0</v>
      </c>
      <c r="AA18" s="133"/>
      <c r="AB18" s="57">
        <f>SUM(T18:AA18)</f>
        <v>0</v>
      </c>
      <c r="AC18" s="133"/>
      <c r="AD18" s="57">
        <f>(AB18)+SUM(D18:R18)</f>
        <v>-6088210</v>
      </c>
      <c r="AE18" s="133"/>
      <c r="AF18" s="57">
        <v>0</v>
      </c>
      <c r="AG18" s="133"/>
      <c r="AH18" s="57">
        <f>SUM(AD18:AF18)</f>
        <v>-6088210</v>
      </c>
      <c r="AI18" s="131"/>
      <c r="AJ18" s="57">
        <v>0</v>
      </c>
      <c r="AK18" s="125"/>
      <c r="AL18" s="57">
        <f>SUM(AH18:AJ18)</f>
        <v>-6088210</v>
      </c>
    </row>
    <row r="19" spans="1:38" s="126" customFormat="1" ht="20.75" customHeight="1">
      <c r="A19" s="235" t="s">
        <v>202</v>
      </c>
      <c r="C19" s="236"/>
      <c r="D19" s="59">
        <f>SUM(D17:D18)</f>
        <v>0</v>
      </c>
      <c r="E19" s="58"/>
      <c r="F19" s="59">
        <f>SUM(F17:F18)</f>
        <v>0</v>
      </c>
      <c r="G19" s="122"/>
      <c r="H19" s="59">
        <f>SUM(H17:H18)</f>
        <v>0</v>
      </c>
      <c r="I19" s="58"/>
      <c r="J19" s="59">
        <f>SUM(J17:J18)</f>
        <v>0</v>
      </c>
      <c r="K19" s="58"/>
      <c r="L19" s="59">
        <f>SUM(L17:L18)</f>
        <v>0</v>
      </c>
      <c r="M19" s="58"/>
      <c r="N19" s="59">
        <f>SUM(N17:N18)</f>
        <v>0</v>
      </c>
      <c r="O19" s="58"/>
      <c r="P19" s="59">
        <f>SUM(P17:P18)</f>
        <v>-6502850</v>
      </c>
      <c r="R19" s="59">
        <f>SUM(R17:R18)</f>
        <v>-6088210</v>
      </c>
      <c r="S19" s="58"/>
      <c r="T19" s="59">
        <f>SUM(T17:T18)</f>
        <v>0</v>
      </c>
      <c r="U19" s="58"/>
      <c r="V19" s="59">
        <f>SUM(V17:V18)</f>
        <v>0</v>
      </c>
      <c r="W19" s="132"/>
      <c r="X19" s="59">
        <f>SUM(X17:X18)</f>
        <v>0</v>
      </c>
      <c r="Y19" s="132"/>
      <c r="Z19" s="59">
        <f>SUM(Z17:Z18)</f>
        <v>0</v>
      </c>
      <c r="AA19" s="58"/>
      <c r="AB19" s="59">
        <f>SUM(T19:AA19)</f>
        <v>0</v>
      </c>
      <c r="AC19" s="58"/>
      <c r="AD19" s="59">
        <f>SUM(AD17:AD18)</f>
        <v>-12591060</v>
      </c>
      <c r="AE19" s="58"/>
      <c r="AF19" s="59">
        <f>SUM(AF17:AF18)</f>
        <v>0</v>
      </c>
      <c r="AG19" s="29"/>
      <c r="AH19" s="59">
        <f>SUM(AH17:AH18)</f>
        <v>-12591060</v>
      </c>
      <c r="AI19" s="29"/>
      <c r="AJ19" s="59">
        <f>SUM(AJ17:AJ18)</f>
        <v>-3570280</v>
      </c>
      <c r="AL19" s="59">
        <f>SUM(AL17:AL18)</f>
        <v>-16161340</v>
      </c>
    </row>
    <row r="20" spans="1:38" s="126" customFormat="1" ht="20.75" customHeight="1">
      <c r="A20" s="237" t="s">
        <v>203</v>
      </c>
      <c r="B20" s="236"/>
      <c r="C20" s="236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S20" s="58"/>
      <c r="T20" s="58"/>
      <c r="U20" s="58"/>
      <c r="V20" s="58"/>
      <c r="W20" s="132"/>
      <c r="X20" s="58"/>
      <c r="Y20" s="132"/>
      <c r="Z20" s="58"/>
      <c r="AA20" s="58"/>
      <c r="AB20" s="58"/>
      <c r="AC20" s="58"/>
      <c r="AD20" s="58"/>
      <c r="AE20" s="58"/>
      <c r="AF20" s="58"/>
      <c r="AG20" s="29"/>
      <c r="AH20" s="131"/>
      <c r="AI20" s="29"/>
      <c r="AJ20" s="131"/>
      <c r="AL20" s="234"/>
    </row>
    <row r="21" spans="1:38" s="126" customFormat="1" ht="20.75" customHeight="1">
      <c r="A21" s="230" t="s">
        <v>204</v>
      </c>
      <c r="B21" s="236"/>
      <c r="C21" s="236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S21" s="58"/>
      <c r="T21" s="58"/>
      <c r="U21" s="58"/>
      <c r="V21" s="58"/>
      <c r="W21" s="132"/>
      <c r="X21" s="58"/>
      <c r="Y21" s="132"/>
      <c r="Z21" s="58"/>
      <c r="AA21" s="58"/>
      <c r="AB21" s="58"/>
      <c r="AC21" s="58"/>
      <c r="AD21" s="58"/>
      <c r="AE21" s="58"/>
      <c r="AF21" s="58"/>
      <c r="AG21" s="29"/>
      <c r="AH21" s="131"/>
      <c r="AI21" s="29"/>
      <c r="AJ21" s="131"/>
      <c r="AL21" s="234"/>
    </row>
    <row r="22" spans="1:38" s="126" customFormat="1" ht="20.75" customHeight="1">
      <c r="A22" s="230" t="s">
        <v>205</v>
      </c>
      <c r="B22" s="236"/>
      <c r="C22" s="236"/>
      <c r="D22" s="131">
        <v>0</v>
      </c>
      <c r="E22" s="90"/>
      <c r="F22" s="131">
        <v>0</v>
      </c>
      <c r="G22" s="131"/>
      <c r="H22" s="131">
        <v>0</v>
      </c>
      <c r="I22" s="131"/>
      <c r="J22" s="131">
        <v>-266854</v>
      </c>
      <c r="K22" s="131"/>
      <c r="L22" s="131">
        <v>0</v>
      </c>
      <c r="M22" s="131"/>
      <c r="N22" s="131">
        <v>0</v>
      </c>
      <c r="O22" s="131"/>
      <c r="P22" s="131">
        <v>0</v>
      </c>
      <c r="R22" s="131">
        <v>0</v>
      </c>
      <c r="S22" s="131"/>
      <c r="T22" s="131">
        <v>0</v>
      </c>
      <c r="U22" s="131"/>
      <c r="V22" s="131">
        <v>0</v>
      </c>
      <c r="W22" s="131"/>
      <c r="X22" s="131">
        <v>0</v>
      </c>
      <c r="Y22" s="131"/>
      <c r="Z22" s="131">
        <v>1737</v>
      </c>
      <c r="AA22" s="131"/>
      <c r="AB22" s="131">
        <f>SUM(T22:Z22)</f>
        <v>1737</v>
      </c>
      <c r="AC22" s="131"/>
      <c r="AD22" s="131">
        <f>AB22+SUM(D22:R22)</f>
        <v>-265117</v>
      </c>
      <c r="AE22" s="131"/>
      <c r="AF22" s="131">
        <v>0</v>
      </c>
      <c r="AG22" s="131"/>
      <c r="AH22" s="131">
        <f>SUM(AD22:AF22)</f>
        <v>-265117</v>
      </c>
      <c r="AI22" s="131"/>
      <c r="AJ22" s="131">
        <v>288520</v>
      </c>
      <c r="AK22" s="125"/>
      <c r="AL22" s="131">
        <f>SUM(AH22:AJ22)</f>
        <v>23403</v>
      </c>
    </row>
    <row r="23" spans="1:38" s="126" customFormat="1" ht="20.75" customHeight="1">
      <c r="A23" s="230" t="s">
        <v>206</v>
      </c>
      <c r="B23" s="236"/>
      <c r="C23" s="236"/>
      <c r="D23" s="131">
        <v>0</v>
      </c>
      <c r="E23" s="90"/>
      <c r="F23" s="131">
        <v>0</v>
      </c>
      <c r="G23" s="131"/>
      <c r="H23" s="131">
        <v>0</v>
      </c>
      <c r="I23" s="131"/>
      <c r="J23" s="131">
        <v>-3680</v>
      </c>
      <c r="K23" s="131"/>
      <c r="L23" s="131">
        <v>0</v>
      </c>
      <c r="M23" s="131"/>
      <c r="N23" s="131">
        <v>0</v>
      </c>
      <c r="O23" s="131"/>
      <c r="P23" s="131">
        <v>0</v>
      </c>
      <c r="R23" s="131">
        <v>0</v>
      </c>
      <c r="S23" s="131"/>
      <c r="T23" s="131">
        <v>0</v>
      </c>
      <c r="U23" s="131"/>
      <c r="V23" s="131">
        <v>0</v>
      </c>
      <c r="W23" s="131"/>
      <c r="X23" s="131">
        <v>0</v>
      </c>
      <c r="Y23" s="131"/>
      <c r="Z23" s="131">
        <v>0</v>
      </c>
      <c r="AA23" s="131"/>
      <c r="AB23" s="131">
        <f t="shared" ref="AB23:AB25" si="0">SUM(T23:Z23)</f>
        <v>0</v>
      </c>
      <c r="AC23" s="131"/>
      <c r="AD23" s="131">
        <f>AB23+SUM(D23:R23)</f>
        <v>-3680</v>
      </c>
      <c r="AE23" s="131"/>
      <c r="AF23" s="131">
        <v>0</v>
      </c>
      <c r="AG23" s="131"/>
      <c r="AH23" s="131">
        <f>SUM(AD23:AF23)</f>
        <v>-3680</v>
      </c>
      <c r="AI23" s="131"/>
      <c r="AJ23" s="131" t="s">
        <v>317</v>
      </c>
      <c r="AK23" s="125"/>
      <c r="AL23" s="131">
        <f>SUM(AH23:AJ23)</f>
        <v>-3680</v>
      </c>
    </row>
    <row r="24" spans="1:38" s="126" customFormat="1" ht="20.75" customHeight="1">
      <c r="A24" s="230" t="s">
        <v>207</v>
      </c>
      <c r="B24" s="236"/>
      <c r="C24" s="236"/>
      <c r="D24" s="131">
        <v>0</v>
      </c>
      <c r="E24" s="90"/>
      <c r="F24" s="131">
        <v>0</v>
      </c>
      <c r="G24" s="131"/>
      <c r="H24" s="131">
        <v>0</v>
      </c>
      <c r="I24" s="90"/>
      <c r="J24" s="131">
        <v>0</v>
      </c>
      <c r="K24" s="90"/>
      <c r="L24" s="131">
        <v>0</v>
      </c>
      <c r="M24" s="90"/>
      <c r="N24" s="131">
        <v>0</v>
      </c>
      <c r="O24" s="90"/>
      <c r="P24" s="131">
        <v>0</v>
      </c>
      <c r="R24" s="131">
        <v>0</v>
      </c>
      <c r="S24" s="133"/>
      <c r="T24" s="131">
        <v>0</v>
      </c>
      <c r="U24" s="90"/>
      <c r="V24" s="131">
        <v>0</v>
      </c>
      <c r="W24" s="134"/>
      <c r="X24" s="131">
        <v>0</v>
      </c>
      <c r="Y24" s="134"/>
      <c r="Z24" s="131">
        <v>0</v>
      </c>
      <c r="AA24" s="133"/>
      <c r="AB24" s="131">
        <f t="shared" si="0"/>
        <v>0</v>
      </c>
      <c r="AC24" s="133"/>
      <c r="AD24" s="131">
        <f>AB24+SUM(D24:R24)</f>
        <v>0</v>
      </c>
      <c r="AE24" s="133"/>
      <c r="AF24" s="131">
        <v>0</v>
      </c>
      <c r="AG24" s="133"/>
      <c r="AH24" s="131">
        <f>SUM(AD24:AF24)</f>
        <v>0</v>
      </c>
      <c r="AI24" s="131"/>
      <c r="AJ24" s="131">
        <v>251590</v>
      </c>
      <c r="AK24" s="125"/>
      <c r="AL24" s="131">
        <f>SUM(AH24:AJ24)</f>
        <v>251590</v>
      </c>
    </row>
    <row r="25" spans="1:38" s="126" customFormat="1" ht="20.75" customHeight="1">
      <c r="A25" s="230" t="s">
        <v>208</v>
      </c>
      <c r="B25" s="236"/>
      <c r="C25" s="236"/>
      <c r="D25" s="57">
        <v>0</v>
      </c>
      <c r="E25" s="90"/>
      <c r="F25" s="57">
        <v>0</v>
      </c>
      <c r="G25" s="131"/>
      <c r="H25" s="57">
        <v>0</v>
      </c>
      <c r="I25" s="90"/>
      <c r="J25" s="57">
        <v>0</v>
      </c>
      <c r="K25" s="90"/>
      <c r="L25" s="57">
        <v>0</v>
      </c>
      <c r="M25" s="90"/>
      <c r="N25" s="57">
        <v>0</v>
      </c>
      <c r="O25" s="90"/>
      <c r="P25" s="57">
        <v>0</v>
      </c>
      <c r="R25" s="57">
        <v>0</v>
      </c>
      <c r="S25" s="133"/>
      <c r="T25" s="57">
        <v>0</v>
      </c>
      <c r="U25" s="90"/>
      <c r="V25" s="57">
        <v>0</v>
      </c>
      <c r="W25" s="134"/>
      <c r="X25" s="57">
        <v>0</v>
      </c>
      <c r="Y25" s="134"/>
      <c r="Z25" s="57">
        <v>0</v>
      </c>
      <c r="AA25" s="133"/>
      <c r="AB25" s="57">
        <f t="shared" si="0"/>
        <v>0</v>
      </c>
      <c r="AC25" s="133"/>
      <c r="AD25" s="57">
        <f>AB25+SUM(D25:R25)</f>
        <v>0</v>
      </c>
      <c r="AE25" s="133"/>
      <c r="AF25" s="57">
        <v>0</v>
      </c>
      <c r="AG25" s="133"/>
      <c r="AH25" s="57">
        <f>SUM(AD25:AF25)</f>
        <v>0</v>
      </c>
      <c r="AI25" s="131"/>
      <c r="AJ25" s="57">
        <v>-6051</v>
      </c>
      <c r="AK25" s="125"/>
      <c r="AL25" s="57">
        <f>SUM(AH25:AJ25)</f>
        <v>-6051</v>
      </c>
    </row>
    <row r="26" spans="1:38" s="126" customFormat="1" ht="20.75" customHeight="1">
      <c r="A26" s="238" t="s">
        <v>209</v>
      </c>
      <c r="B26" s="236"/>
      <c r="C26" s="236"/>
      <c r="D26" s="59">
        <f>SUM(D20:D25)</f>
        <v>0</v>
      </c>
      <c r="E26" s="58"/>
      <c r="F26" s="59">
        <f>SUM(F20:F25)</f>
        <v>0</v>
      </c>
      <c r="G26" s="122"/>
      <c r="H26" s="59">
        <f>SUM(H20:H25)</f>
        <v>0</v>
      </c>
      <c r="I26" s="58"/>
      <c r="J26" s="59">
        <f>SUM(J20:J25)</f>
        <v>-270534</v>
      </c>
      <c r="K26" s="58"/>
      <c r="L26" s="59">
        <f>SUM(L20:L25)</f>
        <v>0</v>
      </c>
      <c r="M26" s="58"/>
      <c r="N26" s="59">
        <f>SUM(N20:N25)</f>
        <v>0</v>
      </c>
      <c r="O26" s="58"/>
      <c r="P26" s="59">
        <f>SUM(P20:P25)</f>
        <v>0</v>
      </c>
      <c r="R26" s="59">
        <f>SUM(R20:R25)</f>
        <v>0</v>
      </c>
      <c r="S26" s="58"/>
      <c r="T26" s="59">
        <f>SUM(T20:T25)</f>
        <v>0</v>
      </c>
      <c r="U26" s="58"/>
      <c r="V26" s="59">
        <f>SUM(V20:V25)</f>
        <v>0</v>
      </c>
      <c r="W26" s="132"/>
      <c r="X26" s="59">
        <f>SUM(X20:X25)</f>
        <v>0</v>
      </c>
      <c r="Y26" s="132"/>
      <c r="Z26" s="59">
        <f>SUM(Z20:Z25)</f>
        <v>1737</v>
      </c>
      <c r="AA26" s="58"/>
      <c r="AB26" s="59">
        <f>SUM(AB20:AB25)</f>
        <v>1737</v>
      </c>
      <c r="AC26" s="58"/>
      <c r="AD26" s="59">
        <f>SUM(AD20:AD25)</f>
        <v>-268797</v>
      </c>
      <c r="AE26" s="58"/>
      <c r="AF26" s="59">
        <f>SUM(AF20:AF25)</f>
        <v>0</v>
      </c>
      <c r="AG26" s="29"/>
      <c r="AH26" s="59">
        <f>SUM(AH20:AH25)</f>
        <v>-268797</v>
      </c>
      <c r="AI26" s="29"/>
      <c r="AJ26" s="59">
        <f>SUM(AJ20:AJ25)</f>
        <v>534059</v>
      </c>
      <c r="AL26" s="59">
        <f>SUM(AL20:AL25)</f>
        <v>265262</v>
      </c>
    </row>
    <row r="27" spans="1:38" s="126" customFormat="1" ht="20.75" customHeight="1">
      <c r="A27" s="236" t="s">
        <v>210</v>
      </c>
      <c r="B27" s="236"/>
      <c r="C27" s="236"/>
      <c r="D27" s="59">
        <f>SUM(D19,D26)</f>
        <v>0</v>
      </c>
      <c r="E27" s="29"/>
      <c r="F27" s="59">
        <f>SUM(F19,F26)</f>
        <v>0</v>
      </c>
      <c r="G27" s="122"/>
      <c r="H27" s="59">
        <f>SUM(H19,H26)</f>
        <v>0</v>
      </c>
      <c r="I27" s="29"/>
      <c r="J27" s="59">
        <f>SUM(J19,J26)</f>
        <v>-270534</v>
      </c>
      <c r="K27" s="58"/>
      <c r="L27" s="59">
        <f>SUM(L19,L26)</f>
        <v>0</v>
      </c>
      <c r="M27" s="58"/>
      <c r="N27" s="59">
        <f>SUM(N19,N26)</f>
        <v>0</v>
      </c>
      <c r="O27" s="58"/>
      <c r="P27" s="59">
        <f>SUM(P19,P26)</f>
        <v>-6502850</v>
      </c>
      <c r="R27" s="59">
        <f>SUM(R19,R26)</f>
        <v>-6088210</v>
      </c>
      <c r="S27" s="29"/>
      <c r="T27" s="59">
        <f>SUM(T19,T26)</f>
        <v>0</v>
      </c>
      <c r="U27" s="29"/>
      <c r="V27" s="59">
        <f>SUM(V19,V26)</f>
        <v>0</v>
      </c>
      <c r="W27" s="135"/>
      <c r="X27" s="59">
        <f>SUM(X19,X26)</f>
        <v>0</v>
      </c>
      <c r="Y27" s="135"/>
      <c r="Z27" s="59">
        <f>SUM(Z19,Z26)</f>
        <v>1737</v>
      </c>
      <c r="AA27" s="29"/>
      <c r="AB27" s="59">
        <f>SUM(AB19,AB26)</f>
        <v>1737</v>
      </c>
      <c r="AC27" s="29"/>
      <c r="AD27" s="59">
        <f>SUM(AD19,AD26)</f>
        <v>-12859857</v>
      </c>
      <c r="AE27" s="58"/>
      <c r="AF27" s="59">
        <f>SUM(AF19,AF26)</f>
        <v>0</v>
      </c>
      <c r="AG27" s="29"/>
      <c r="AH27" s="59">
        <f>SUM(AH19,AH26)</f>
        <v>-12859857</v>
      </c>
      <c r="AI27" s="29"/>
      <c r="AJ27" s="59">
        <f>SUM(AJ19,AJ26)</f>
        <v>-3036221</v>
      </c>
      <c r="AL27" s="59">
        <f>SUM(AL19,AL26)</f>
        <v>-15896078</v>
      </c>
    </row>
    <row r="28" spans="1:38" s="126" customFormat="1" ht="20.75" customHeight="1">
      <c r="A28" s="236" t="s">
        <v>211</v>
      </c>
      <c r="B28" s="236"/>
      <c r="C28" s="236"/>
      <c r="D28" s="58"/>
      <c r="E28" s="29"/>
      <c r="F28" s="58"/>
      <c r="G28" s="58"/>
      <c r="H28" s="58"/>
      <c r="I28" s="29"/>
      <c r="J28" s="58"/>
      <c r="K28" s="58"/>
      <c r="L28" s="58"/>
      <c r="M28" s="58"/>
      <c r="N28" s="58"/>
      <c r="O28" s="58"/>
      <c r="P28" s="58"/>
      <c r="S28" s="29"/>
      <c r="T28" s="58"/>
      <c r="U28" s="29"/>
      <c r="V28" s="58"/>
      <c r="W28" s="135"/>
      <c r="X28" s="58"/>
      <c r="Y28" s="135"/>
      <c r="Z28" s="58"/>
      <c r="AA28" s="29"/>
      <c r="AB28" s="58"/>
      <c r="AC28" s="29"/>
      <c r="AD28" s="58"/>
      <c r="AE28" s="58"/>
      <c r="AF28" s="58"/>
      <c r="AG28" s="29"/>
      <c r="AH28" s="131"/>
      <c r="AI28" s="29"/>
      <c r="AJ28" s="130"/>
      <c r="AL28" s="234"/>
    </row>
    <row r="29" spans="1:38" ht="20.75" customHeight="1">
      <c r="A29" s="239" t="s">
        <v>212</v>
      </c>
      <c r="B29" s="239"/>
      <c r="C29" s="239"/>
      <c r="D29" s="131">
        <v>0</v>
      </c>
      <c r="E29" s="90"/>
      <c r="F29" s="131">
        <v>0</v>
      </c>
      <c r="G29" s="131"/>
      <c r="H29" s="131">
        <v>0</v>
      </c>
      <c r="I29" s="131"/>
      <c r="J29" s="131">
        <v>0</v>
      </c>
      <c r="K29" s="131"/>
      <c r="L29" s="131">
        <v>0</v>
      </c>
      <c r="M29" s="131"/>
      <c r="N29" s="131">
        <v>0</v>
      </c>
      <c r="O29" s="131"/>
      <c r="P29" s="131">
        <v>19613857</v>
      </c>
      <c r="R29" s="131">
        <v>0</v>
      </c>
      <c r="S29" s="131"/>
      <c r="T29" s="131">
        <v>0</v>
      </c>
      <c r="U29" s="131"/>
      <c r="V29" s="131">
        <v>0</v>
      </c>
      <c r="W29" s="131"/>
      <c r="X29" s="131">
        <v>0</v>
      </c>
      <c r="Y29" s="131"/>
      <c r="Z29" s="131">
        <v>0</v>
      </c>
      <c r="AA29" s="131"/>
      <c r="AB29" s="131">
        <f>SUM(T29:AA29)</f>
        <v>0</v>
      </c>
      <c r="AC29" s="131"/>
      <c r="AD29" s="131">
        <f>AB29+SUM(D29:R29)</f>
        <v>19613857</v>
      </c>
      <c r="AE29" s="58"/>
      <c r="AF29" s="131">
        <v>0</v>
      </c>
      <c r="AG29" s="131"/>
      <c r="AH29" s="131">
        <f>SUM(AD29:AF29)</f>
        <v>19613857</v>
      </c>
      <c r="AI29" s="131"/>
      <c r="AJ29" s="131">
        <v>8697159</v>
      </c>
      <c r="AL29" s="131">
        <f>SUM(AH29:AJ29)</f>
        <v>28311016</v>
      </c>
    </row>
    <row r="30" spans="1:38" ht="20.75" customHeight="1">
      <c r="A30" s="239" t="s">
        <v>213</v>
      </c>
      <c r="B30" s="239"/>
      <c r="C30" s="239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240"/>
      <c r="S30" s="91"/>
      <c r="T30" s="90"/>
      <c r="U30" s="90"/>
      <c r="V30" s="90"/>
      <c r="W30" s="94"/>
      <c r="X30" s="90"/>
      <c r="Y30" s="94"/>
      <c r="Z30" s="90"/>
      <c r="AA30" s="90"/>
      <c r="AB30" s="90"/>
      <c r="AC30" s="91"/>
      <c r="AD30" s="90"/>
      <c r="AE30" s="91"/>
      <c r="AF30" s="90"/>
      <c r="AG30" s="91"/>
      <c r="AH30" s="131"/>
      <c r="AI30" s="91"/>
      <c r="AJ30" s="131"/>
      <c r="AL30" s="131"/>
    </row>
    <row r="31" spans="1:38" ht="20.75" customHeight="1">
      <c r="A31" s="239" t="s">
        <v>214</v>
      </c>
      <c r="B31" s="239"/>
      <c r="C31" s="239"/>
      <c r="D31" s="131">
        <v>0</v>
      </c>
      <c r="E31" s="90"/>
      <c r="F31" s="131">
        <v>0</v>
      </c>
      <c r="G31" s="131"/>
      <c r="H31" s="131">
        <v>0</v>
      </c>
      <c r="I31" s="90"/>
      <c r="J31" s="131">
        <v>0</v>
      </c>
      <c r="K31" s="90"/>
      <c r="L31" s="131">
        <v>0</v>
      </c>
      <c r="M31" s="90"/>
      <c r="N31" s="131">
        <v>0</v>
      </c>
      <c r="O31" s="90"/>
      <c r="P31" s="131">
        <v>-557913</v>
      </c>
      <c r="R31" s="131">
        <v>0</v>
      </c>
      <c r="S31" s="91"/>
      <c r="T31" s="131">
        <v>0</v>
      </c>
      <c r="U31" s="131"/>
      <c r="V31" s="131">
        <v>0</v>
      </c>
      <c r="W31" s="131"/>
      <c r="X31" s="131">
        <v>0</v>
      </c>
      <c r="Y31" s="131"/>
      <c r="Z31" s="131">
        <v>0</v>
      </c>
      <c r="AA31" s="131"/>
      <c r="AB31" s="131">
        <f>SUM(T31:AA31)</f>
        <v>0</v>
      </c>
      <c r="AC31" s="131"/>
      <c r="AD31" s="131">
        <f>AB31+SUM(D31:R31)</f>
        <v>-557913</v>
      </c>
      <c r="AE31" s="91"/>
      <c r="AF31" s="131">
        <v>0</v>
      </c>
      <c r="AG31" s="91"/>
      <c r="AH31" s="131">
        <f>SUM(AD31:AG31)</f>
        <v>-557913</v>
      </c>
      <c r="AI31" s="91"/>
      <c r="AJ31" s="131">
        <v>-227</v>
      </c>
      <c r="AL31" s="131">
        <f>SUM(AH31:AJ31)</f>
        <v>-558140</v>
      </c>
    </row>
    <row r="32" spans="1:38" ht="20.75" customHeight="1">
      <c r="A32" s="239" t="s">
        <v>215</v>
      </c>
      <c r="B32" s="239"/>
      <c r="C32" s="239"/>
      <c r="D32" s="57">
        <v>0</v>
      </c>
      <c r="E32" s="90"/>
      <c r="F32" s="57">
        <v>0</v>
      </c>
      <c r="G32" s="131"/>
      <c r="H32" s="57">
        <v>0</v>
      </c>
      <c r="I32" s="90"/>
      <c r="J32" s="57">
        <v>0</v>
      </c>
      <c r="K32" s="90"/>
      <c r="L32" s="57">
        <v>0</v>
      </c>
      <c r="M32" s="90"/>
      <c r="N32" s="57">
        <v>0</v>
      </c>
      <c r="O32" s="90"/>
      <c r="P32" s="57">
        <v>0</v>
      </c>
      <c r="R32" s="57">
        <v>0</v>
      </c>
      <c r="S32" s="90"/>
      <c r="T32" s="57">
        <v>10126871</v>
      </c>
      <c r="U32" s="90"/>
      <c r="V32" s="57">
        <v>-1163594</v>
      </c>
      <c r="W32" s="136"/>
      <c r="X32" s="57">
        <v>-914350</v>
      </c>
      <c r="Y32" s="136"/>
      <c r="Z32" s="57">
        <v>2750321</v>
      </c>
      <c r="AA32" s="91"/>
      <c r="AB32" s="131">
        <f>SUM(T32:AA32)</f>
        <v>10799248</v>
      </c>
      <c r="AC32" s="131"/>
      <c r="AD32" s="131">
        <f>AB32+SUM(D32:R32)</f>
        <v>10799248</v>
      </c>
      <c r="AE32" s="91"/>
      <c r="AF32" s="57">
        <v>0</v>
      </c>
      <c r="AG32" s="91"/>
      <c r="AH32" s="57">
        <f>SUM(AD32:AG32)</f>
        <v>10799248</v>
      </c>
      <c r="AI32" s="91"/>
      <c r="AJ32" s="57">
        <v>4184003</v>
      </c>
      <c r="AL32" s="131">
        <f>SUM(AH32:AJ32)</f>
        <v>14983251</v>
      </c>
    </row>
    <row r="33" spans="1:39" s="126" customFormat="1" ht="20.75" customHeight="1">
      <c r="A33" s="236" t="s">
        <v>216</v>
      </c>
      <c r="B33" s="236"/>
      <c r="C33" s="236"/>
      <c r="D33" s="276">
        <f>SUM(D28:D32)</f>
        <v>0</v>
      </c>
      <c r="E33" s="58"/>
      <c r="F33" s="276">
        <f>SUM(F28:F32)</f>
        <v>0</v>
      </c>
      <c r="G33" s="122"/>
      <c r="H33" s="276">
        <f>SUM(H28:H32)</f>
        <v>0</v>
      </c>
      <c r="I33" s="58"/>
      <c r="J33" s="276">
        <f>SUM(J28:J32)</f>
        <v>0</v>
      </c>
      <c r="K33" s="58"/>
      <c r="L33" s="276">
        <f>SUM(L28:L32)</f>
        <v>0</v>
      </c>
      <c r="M33" s="58"/>
      <c r="N33" s="276">
        <f>SUM(N28:N32)</f>
        <v>0</v>
      </c>
      <c r="O33" s="58"/>
      <c r="P33" s="276">
        <f>SUM(P28:P32)</f>
        <v>19055944</v>
      </c>
      <c r="R33" s="276">
        <f>SUM(R28:R32)</f>
        <v>0</v>
      </c>
      <c r="S33" s="137"/>
      <c r="T33" s="276">
        <f>SUM(T28:T32)</f>
        <v>10126871</v>
      </c>
      <c r="U33" s="58"/>
      <c r="V33" s="276">
        <f>SUM(V28:V32)</f>
        <v>-1163594</v>
      </c>
      <c r="W33" s="138"/>
      <c r="X33" s="276">
        <f>SUM(X28:X32)</f>
        <v>-914350</v>
      </c>
      <c r="Y33" s="138"/>
      <c r="Z33" s="276">
        <f>SUM(Z28:Z32)</f>
        <v>2750321</v>
      </c>
      <c r="AA33" s="137"/>
      <c r="AB33" s="276">
        <f>SUM(T33:AA33)</f>
        <v>10799248</v>
      </c>
      <c r="AC33" s="137"/>
      <c r="AD33" s="276">
        <f>SUM(AD28:AD32)</f>
        <v>29855192</v>
      </c>
      <c r="AE33" s="137"/>
      <c r="AF33" s="276">
        <f>SUM(AF28:AF32)</f>
        <v>0</v>
      </c>
      <c r="AG33" s="137"/>
      <c r="AH33" s="276">
        <f>SUM(AD33:AG33)</f>
        <v>29855192</v>
      </c>
      <c r="AI33" s="137"/>
      <c r="AJ33" s="276">
        <f>SUM(AJ28:AJ32)</f>
        <v>12880935</v>
      </c>
      <c r="AL33" s="276">
        <f>SUM(AH33:AJ33)</f>
        <v>42736127</v>
      </c>
      <c r="AM33" s="226"/>
    </row>
    <row r="34" spans="1:39" ht="20.75" customHeight="1">
      <c r="A34" s="239" t="s">
        <v>293</v>
      </c>
      <c r="B34" s="69"/>
      <c r="C34" s="239"/>
      <c r="D34" s="57">
        <v>0</v>
      </c>
      <c r="E34" s="90"/>
      <c r="F34" s="57">
        <v>0</v>
      </c>
      <c r="G34" s="131"/>
      <c r="H34" s="57">
        <v>0</v>
      </c>
      <c r="I34" s="90"/>
      <c r="J34" s="57">
        <v>0</v>
      </c>
      <c r="K34" s="90"/>
      <c r="L34" s="57">
        <v>0</v>
      </c>
      <c r="M34" s="90"/>
      <c r="N34" s="57">
        <v>0</v>
      </c>
      <c r="O34" s="90"/>
      <c r="P34" s="57">
        <v>-752889</v>
      </c>
      <c r="R34" s="57">
        <v>0</v>
      </c>
      <c r="S34" s="133"/>
      <c r="T34" s="57">
        <v>0</v>
      </c>
      <c r="U34" s="90"/>
      <c r="V34" s="57">
        <v>0</v>
      </c>
      <c r="W34" s="134"/>
      <c r="X34" s="57">
        <v>0</v>
      </c>
      <c r="Y34" s="134"/>
      <c r="Z34" s="57">
        <v>0</v>
      </c>
      <c r="AA34" s="133"/>
      <c r="AB34" s="57">
        <v>0</v>
      </c>
      <c r="AC34" s="133"/>
      <c r="AD34" s="57">
        <f>(AB34)+SUM(D34:R34)</f>
        <v>-752889</v>
      </c>
      <c r="AE34" s="133"/>
      <c r="AF34" s="57">
        <v>0</v>
      </c>
      <c r="AG34" s="133"/>
      <c r="AH34" s="57">
        <f>SUM(AD34:AG34)</f>
        <v>-752889</v>
      </c>
      <c r="AI34" s="131"/>
      <c r="AJ34" s="57">
        <v>0</v>
      </c>
      <c r="AL34" s="57">
        <f>SUM(AH34:AJ34)</f>
        <v>-752889</v>
      </c>
      <c r="AM34" s="224"/>
    </row>
    <row r="35" spans="1:39" s="126" customFormat="1" ht="22.5" thickBot="1">
      <c r="A35" s="233" t="s">
        <v>322</v>
      </c>
      <c r="B35" s="233"/>
      <c r="C35" s="233"/>
      <c r="D35" s="277">
        <f>D14+D33+D27+D34</f>
        <v>8611242</v>
      </c>
      <c r="E35" s="130"/>
      <c r="F35" s="277">
        <f>F14+F33+F27+F34</f>
        <v>57298909</v>
      </c>
      <c r="G35" s="130"/>
      <c r="H35" s="277">
        <f>H14+H33+H27+H34</f>
        <v>3470021</v>
      </c>
      <c r="I35" s="130"/>
      <c r="J35" s="277">
        <f>J14+J33+J27+J34</f>
        <v>3802252</v>
      </c>
      <c r="K35" s="130"/>
      <c r="L35" s="277">
        <f>L14+L33+L27+L34</f>
        <v>-5159</v>
      </c>
      <c r="M35" s="130"/>
      <c r="N35" s="277">
        <f>N14+N33+N27+N34</f>
        <v>929166</v>
      </c>
      <c r="O35" s="130"/>
      <c r="P35" s="277">
        <f>P14+P33+P27+P34</f>
        <v>113204400</v>
      </c>
      <c r="R35" s="277">
        <f>R14+R33+R27+R34</f>
        <v>-8997459</v>
      </c>
      <c r="S35" s="130"/>
      <c r="T35" s="277">
        <f>T14+T33+T27+T34</f>
        <v>24104389</v>
      </c>
      <c r="U35" s="130"/>
      <c r="V35" s="277">
        <f>V14+V33+V27+V34</f>
        <v>-1775042</v>
      </c>
      <c r="W35" s="130"/>
      <c r="X35" s="277">
        <f>X14+X33+X27+X34</f>
        <v>2210229</v>
      </c>
      <c r="Y35" s="130"/>
      <c r="Z35" s="277">
        <f>Z14+Z33+Z27+Z34</f>
        <v>-29045841</v>
      </c>
      <c r="AA35" s="130"/>
      <c r="AB35" s="277">
        <f>AB14+AB33+AB27+AB34</f>
        <v>-4506265</v>
      </c>
      <c r="AC35" s="130"/>
      <c r="AD35" s="277">
        <f>AD14+AD33+AD27+AD34</f>
        <v>173807107</v>
      </c>
      <c r="AE35" s="130"/>
      <c r="AF35" s="277">
        <f>AF14+AF33+AF27+AF34</f>
        <v>15000000</v>
      </c>
      <c r="AG35" s="130"/>
      <c r="AH35" s="277">
        <f>AH14+AH33+AH27+AH34</f>
        <v>188807107</v>
      </c>
      <c r="AI35" s="130"/>
      <c r="AJ35" s="277">
        <f>AJ14+AJ33+AJ27+AJ34</f>
        <v>59956872</v>
      </c>
      <c r="AL35" s="277">
        <f>AL14+AL33+AL27+AL34</f>
        <v>248763979</v>
      </c>
    </row>
    <row r="36" spans="1:39" ht="21.25" customHeight="1" thickTop="1"/>
    <row r="37" spans="1:39" ht="24.75" customHeight="1">
      <c r="A37" s="223" t="s">
        <v>0</v>
      </c>
      <c r="B37" s="223"/>
      <c r="C37" s="223"/>
      <c r="D37" s="124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3"/>
      <c r="Q37" s="123"/>
      <c r="R37" s="123"/>
      <c r="S37" s="123"/>
      <c r="T37" s="124"/>
      <c r="U37" s="123"/>
      <c r="V37" s="124"/>
      <c r="W37" s="123"/>
      <c r="X37" s="124"/>
      <c r="Y37" s="123"/>
      <c r="Z37" s="124"/>
      <c r="AA37" s="124"/>
      <c r="AB37" s="124"/>
      <c r="AC37" s="124"/>
      <c r="AD37" s="124"/>
      <c r="AE37" s="124"/>
      <c r="AF37" s="123"/>
      <c r="AG37" s="123"/>
      <c r="AH37" s="123"/>
      <c r="AI37" s="123"/>
      <c r="AJ37" s="124"/>
    </row>
    <row r="38" spans="1:39" ht="24.75" customHeight="1">
      <c r="A38" s="223" t="s">
        <v>148</v>
      </c>
      <c r="B38" s="223"/>
      <c r="C38" s="223"/>
      <c r="D38" s="124"/>
      <c r="E38" s="123"/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  <c r="Q38" s="123"/>
      <c r="R38" s="123"/>
      <c r="S38" s="123"/>
      <c r="T38" s="124"/>
      <c r="U38" s="123"/>
      <c r="V38" s="124"/>
      <c r="W38" s="123"/>
      <c r="X38" s="124"/>
      <c r="Y38" s="123"/>
      <c r="Z38" s="124"/>
      <c r="AA38" s="124"/>
      <c r="AB38" s="124"/>
      <c r="AC38" s="124"/>
      <c r="AD38" s="124"/>
      <c r="AE38" s="124"/>
      <c r="AF38" s="123"/>
      <c r="AG38" s="123"/>
      <c r="AH38" s="123"/>
      <c r="AI38" s="123"/>
      <c r="AJ38" s="124"/>
    </row>
    <row r="39" spans="1:39" ht="23.25" customHeight="1">
      <c r="A39" s="223"/>
      <c r="B39" s="223"/>
      <c r="C39" s="223"/>
      <c r="D39" s="124"/>
      <c r="E39" s="124"/>
      <c r="F39" s="124"/>
      <c r="G39" s="124"/>
      <c r="H39" s="124"/>
      <c r="I39" s="124"/>
      <c r="J39" s="124"/>
      <c r="K39" s="124"/>
      <c r="L39" s="124"/>
      <c r="M39" s="124"/>
      <c r="N39" s="124"/>
      <c r="O39" s="124"/>
      <c r="P39" s="124"/>
      <c r="Q39" s="124"/>
      <c r="R39" s="124"/>
      <c r="S39" s="124"/>
      <c r="T39" s="124"/>
      <c r="U39" s="124"/>
      <c r="V39" s="124"/>
      <c r="W39" s="124"/>
      <c r="X39" s="124"/>
      <c r="Y39" s="124"/>
      <c r="Z39" s="124"/>
      <c r="AA39" s="124"/>
      <c r="AB39" s="124"/>
      <c r="AC39" s="124"/>
      <c r="AD39" s="124"/>
      <c r="AE39" s="124"/>
      <c r="AF39" s="124"/>
      <c r="AG39" s="124"/>
      <c r="AH39" s="124"/>
      <c r="AI39" s="124"/>
      <c r="AJ39" s="124"/>
      <c r="AL39" s="225" t="s">
        <v>2</v>
      </c>
    </row>
    <row r="40" spans="1:39" ht="23.25" customHeight="1">
      <c r="A40" s="223"/>
      <c r="B40" s="223"/>
      <c r="C40" s="223"/>
      <c r="D40" s="278" t="s">
        <v>3</v>
      </c>
      <c r="E40" s="278"/>
      <c r="F40" s="278"/>
      <c r="G40" s="278"/>
      <c r="H40" s="278"/>
      <c r="I40" s="278"/>
      <c r="J40" s="278"/>
      <c r="K40" s="278"/>
      <c r="L40" s="278"/>
      <c r="M40" s="278"/>
      <c r="N40" s="278"/>
      <c r="O40" s="278"/>
      <c r="P40" s="278"/>
      <c r="Q40" s="278"/>
      <c r="R40" s="278"/>
      <c r="S40" s="278"/>
      <c r="T40" s="278"/>
      <c r="U40" s="278"/>
      <c r="V40" s="278"/>
      <c r="W40" s="278"/>
      <c r="X40" s="278"/>
      <c r="Y40" s="278"/>
      <c r="Z40" s="278"/>
      <c r="AA40" s="278"/>
      <c r="AB40" s="278"/>
      <c r="AC40" s="278"/>
      <c r="AD40" s="278"/>
      <c r="AE40" s="278"/>
      <c r="AF40" s="278"/>
      <c r="AG40" s="278"/>
      <c r="AH40" s="278"/>
      <c r="AI40" s="278"/>
      <c r="AJ40" s="278"/>
      <c r="AK40" s="278"/>
      <c r="AL40" s="278"/>
    </row>
    <row r="41" spans="1:39" ht="22">
      <c r="A41" s="195"/>
      <c r="B41" s="195"/>
      <c r="C41" s="195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S41" s="126"/>
      <c r="T41" s="285" t="s">
        <v>84</v>
      </c>
      <c r="U41" s="285"/>
      <c r="V41" s="285"/>
      <c r="W41" s="285"/>
      <c r="X41" s="285"/>
      <c r="Y41" s="285"/>
      <c r="Z41" s="285"/>
      <c r="AA41" s="285"/>
      <c r="AB41" s="285"/>
      <c r="AC41" s="126"/>
      <c r="AD41" s="126"/>
      <c r="AE41" s="126"/>
      <c r="AF41" s="126"/>
      <c r="AG41" s="126"/>
      <c r="AH41" s="126"/>
      <c r="AI41" s="126"/>
      <c r="AJ41" s="126"/>
      <c r="AL41" s="226"/>
    </row>
    <row r="42" spans="1:39" ht="21.75" customHeight="1">
      <c r="A42" s="227"/>
      <c r="B42" s="227"/>
      <c r="C42" s="227"/>
      <c r="D42" s="1"/>
      <c r="E42" s="128"/>
      <c r="F42" s="127"/>
      <c r="G42" s="127"/>
      <c r="H42" s="127"/>
      <c r="I42" s="127"/>
      <c r="J42" s="127"/>
      <c r="K42" s="127"/>
      <c r="L42" s="275"/>
      <c r="M42" s="127"/>
      <c r="N42" s="127"/>
      <c r="O42" s="127"/>
      <c r="P42" s="127"/>
      <c r="S42" s="127"/>
      <c r="T42" s="13"/>
      <c r="U42" s="127"/>
      <c r="V42" s="127"/>
      <c r="W42" s="127"/>
      <c r="X42" s="127" t="s">
        <v>156</v>
      </c>
      <c r="Y42" s="127"/>
      <c r="Z42" s="127"/>
      <c r="AA42" s="127"/>
      <c r="AB42" s="1"/>
      <c r="AC42" s="128"/>
      <c r="AD42" s="128"/>
      <c r="AE42" s="128"/>
      <c r="AF42" s="13"/>
      <c r="AG42" s="127"/>
      <c r="AH42" s="13"/>
      <c r="AI42" s="13"/>
      <c r="AJ42" s="127"/>
      <c r="AL42" s="228"/>
    </row>
    <row r="43" spans="1:39" ht="21.75" customHeight="1">
      <c r="A43" s="227"/>
      <c r="B43" s="227"/>
      <c r="C43" s="227"/>
      <c r="D43" s="1"/>
      <c r="E43" s="128"/>
      <c r="F43" s="127"/>
      <c r="G43" s="127"/>
      <c r="H43" s="127"/>
      <c r="I43" s="127"/>
      <c r="J43" s="127" t="s">
        <v>150</v>
      </c>
      <c r="K43" s="127"/>
      <c r="L43" s="275" t="s">
        <v>151</v>
      </c>
      <c r="M43" s="127"/>
      <c r="N43" s="127"/>
      <c r="O43" s="127"/>
      <c r="P43" s="127"/>
      <c r="S43" s="127"/>
      <c r="T43" s="127"/>
      <c r="U43" s="127"/>
      <c r="V43" s="129" t="s">
        <v>156</v>
      </c>
      <c r="W43" s="127"/>
      <c r="X43" s="127" t="s">
        <v>153</v>
      </c>
      <c r="Y43" s="127"/>
      <c r="Z43" s="127"/>
      <c r="AA43" s="127"/>
      <c r="AB43" s="1"/>
      <c r="AC43" s="128"/>
      <c r="AD43" s="128"/>
      <c r="AE43" s="128"/>
      <c r="AF43" s="13"/>
      <c r="AG43" s="127"/>
      <c r="AH43" s="13"/>
      <c r="AI43" s="13"/>
      <c r="AJ43" s="127"/>
      <c r="AL43" s="228"/>
    </row>
    <row r="44" spans="1:39" ht="21.75" customHeight="1">
      <c r="A44" s="227"/>
      <c r="B44" s="227"/>
      <c r="C44" s="227"/>
      <c r="D44" s="1"/>
      <c r="E44" s="128"/>
      <c r="F44" s="127"/>
      <c r="G44" s="127"/>
      <c r="H44" s="127"/>
      <c r="I44" s="127"/>
      <c r="J44" s="127" t="s">
        <v>154</v>
      </c>
      <c r="K44" s="127"/>
      <c r="L44" s="275" t="s">
        <v>155</v>
      </c>
      <c r="M44" s="127"/>
      <c r="N44" s="127"/>
      <c r="O44" s="127"/>
      <c r="P44" s="127"/>
      <c r="S44" s="127"/>
      <c r="T44" s="183" t="s">
        <v>156</v>
      </c>
      <c r="U44" s="127"/>
      <c r="V44" s="129" t="s">
        <v>301</v>
      </c>
      <c r="W44" s="127"/>
      <c r="X44" s="127" t="s">
        <v>158</v>
      </c>
      <c r="Y44" s="127"/>
      <c r="Z44" s="127" t="s">
        <v>159</v>
      </c>
      <c r="AA44" s="127"/>
      <c r="AB44" s="1" t="s">
        <v>85</v>
      </c>
      <c r="AC44" s="128"/>
      <c r="AD44" s="128"/>
      <c r="AE44" s="128"/>
      <c r="AF44" s="13"/>
      <c r="AG44" s="127"/>
      <c r="AH44" s="13"/>
      <c r="AI44" s="13"/>
      <c r="AJ44" s="127"/>
      <c r="AL44" s="228"/>
    </row>
    <row r="45" spans="1:39" ht="21.75" customHeight="1">
      <c r="A45" s="227"/>
      <c r="B45" s="227"/>
      <c r="C45" s="227"/>
      <c r="D45" s="1" t="s">
        <v>68</v>
      </c>
      <c r="E45" s="128"/>
      <c r="F45" s="127"/>
      <c r="G45" s="127"/>
      <c r="H45" s="127"/>
      <c r="I45" s="241"/>
      <c r="J45" s="127" t="s">
        <v>160</v>
      </c>
      <c r="K45" s="127"/>
      <c r="L45" s="275" t="s">
        <v>161</v>
      </c>
      <c r="M45" s="127"/>
      <c r="N45" s="127"/>
      <c r="O45" s="127"/>
      <c r="P45" s="1" t="s">
        <v>79</v>
      </c>
      <c r="S45" s="127"/>
      <c r="T45" s="183" t="s">
        <v>301</v>
      </c>
      <c r="U45" s="127"/>
      <c r="V45" s="13" t="s">
        <v>302</v>
      </c>
      <c r="W45" s="127"/>
      <c r="X45" s="13" t="s">
        <v>163</v>
      </c>
      <c r="Y45" s="127"/>
      <c r="Z45" s="127" t="s">
        <v>164</v>
      </c>
      <c r="AA45" s="127"/>
      <c r="AB45" s="1" t="s">
        <v>165</v>
      </c>
      <c r="AC45" s="128"/>
      <c r="AD45" s="13"/>
      <c r="AE45" s="128"/>
      <c r="AF45" s="129" t="s">
        <v>166</v>
      </c>
      <c r="AG45" s="127"/>
      <c r="AH45" s="13" t="s">
        <v>167</v>
      </c>
      <c r="AI45" s="13"/>
      <c r="AJ45" s="127" t="s">
        <v>160</v>
      </c>
      <c r="AL45" s="228"/>
    </row>
    <row r="46" spans="1:39" ht="21.75" customHeight="1">
      <c r="A46" s="227"/>
      <c r="B46" s="227"/>
      <c r="C46" s="227"/>
      <c r="D46" s="127" t="s">
        <v>168</v>
      </c>
      <c r="E46" s="127"/>
      <c r="F46" s="127" t="s">
        <v>169</v>
      </c>
      <c r="G46" s="127"/>
      <c r="H46" s="127"/>
      <c r="I46" s="241"/>
      <c r="J46" s="127" t="s">
        <v>170</v>
      </c>
      <c r="K46" s="127"/>
      <c r="L46" s="127" t="s">
        <v>171</v>
      </c>
      <c r="M46" s="127"/>
      <c r="N46" s="127" t="s">
        <v>172</v>
      </c>
      <c r="O46" s="127"/>
      <c r="P46" s="127" t="s">
        <v>173</v>
      </c>
      <c r="R46" s="127" t="s">
        <v>174</v>
      </c>
      <c r="S46" s="127"/>
      <c r="T46" s="129" t="s">
        <v>223</v>
      </c>
      <c r="U46" s="127"/>
      <c r="V46" s="129" t="s">
        <v>176</v>
      </c>
      <c r="W46" s="127"/>
      <c r="X46" s="129" t="s">
        <v>177</v>
      </c>
      <c r="Y46" s="127"/>
      <c r="Z46" s="127" t="s">
        <v>178</v>
      </c>
      <c r="AA46" s="127"/>
      <c r="AB46" s="127" t="s">
        <v>179</v>
      </c>
      <c r="AC46" s="127"/>
      <c r="AD46" s="13"/>
      <c r="AE46" s="127"/>
      <c r="AF46" s="129" t="s">
        <v>180</v>
      </c>
      <c r="AG46" s="127"/>
      <c r="AH46" s="13" t="s">
        <v>181</v>
      </c>
      <c r="AI46" s="13"/>
      <c r="AJ46" s="127" t="s">
        <v>182</v>
      </c>
      <c r="AL46" s="229" t="s">
        <v>167</v>
      </c>
    </row>
    <row r="47" spans="1:39" ht="21.75" customHeight="1">
      <c r="A47" s="230"/>
      <c r="B47" s="69" t="s">
        <v>6</v>
      </c>
      <c r="C47" s="69"/>
      <c r="D47" s="23" t="s">
        <v>183</v>
      </c>
      <c r="E47" s="127"/>
      <c r="F47" s="23" t="s">
        <v>184</v>
      </c>
      <c r="G47" s="127"/>
      <c r="H47" s="17" t="s">
        <v>185</v>
      </c>
      <c r="I47" s="241"/>
      <c r="J47" s="23" t="s">
        <v>186</v>
      </c>
      <c r="K47" s="127"/>
      <c r="L47" s="23" t="s">
        <v>187</v>
      </c>
      <c r="M47" s="127"/>
      <c r="N47" s="23" t="s">
        <v>188</v>
      </c>
      <c r="O47" s="127"/>
      <c r="P47" s="23" t="s">
        <v>189</v>
      </c>
      <c r="R47" s="23" t="s">
        <v>190</v>
      </c>
      <c r="S47" s="127"/>
      <c r="T47" s="14" t="s">
        <v>7</v>
      </c>
      <c r="U47" s="127"/>
      <c r="V47" s="17" t="s">
        <v>191</v>
      </c>
      <c r="W47" s="127"/>
      <c r="X47" s="17" t="s">
        <v>192</v>
      </c>
      <c r="Y47" s="127"/>
      <c r="Z47" s="23" t="s">
        <v>193</v>
      </c>
      <c r="AA47" s="127"/>
      <c r="AB47" s="23" t="s">
        <v>67</v>
      </c>
      <c r="AC47" s="127"/>
      <c r="AD47" s="17" t="s">
        <v>85</v>
      </c>
      <c r="AE47" s="127"/>
      <c r="AF47" s="14" t="s">
        <v>194</v>
      </c>
      <c r="AG47" s="127"/>
      <c r="AH47" s="17" t="s">
        <v>195</v>
      </c>
      <c r="AI47" s="13"/>
      <c r="AJ47" s="23" t="s">
        <v>196</v>
      </c>
      <c r="AL47" s="231" t="s">
        <v>181</v>
      </c>
    </row>
    <row r="48" spans="1:39" ht="3.75" customHeight="1">
      <c r="A48" s="230"/>
      <c r="B48" s="230"/>
      <c r="C48" s="230"/>
      <c r="D48" s="69"/>
      <c r="E48" s="69"/>
      <c r="F48" s="69"/>
      <c r="G48" s="69"/>
      <c r="H48" s="69"/>
      <c r="I48" s="242"/>
      <c r="J48" s="69"/>
      <c r="K48" s="69"/>
      <c r="L48" s="69"/>
      <c r="M48" s="69"/>
      <c r="N48" s="69"/>
      <c r="O48" s="69"/>
      <c r="P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69"/>
      <c r="AJ48" s="69"/>
      <c r="AL48" s="232"/>
    </row>
    <row r="49" spans="1:38" ht="22">
      <c r="A49" s="233" t="s">
        <v>323</v>
      </c>
      <c r="B49" s="233"/>
      <c r="C49" s="233"/>
      <c r="D49" s="130"/>
      <c r="E49" s="130"/>
      <c r="F49" s="130"/>
      <c r="G49" s="130"/>
      <c r="H49" s="130"/>
      <c r="I49" s="178"/>
      <c r="J49" s="130"/>
      <c r="K49" s="130"/>
      <c r="L49" s="130"/>
      <c r="M49" s="130"/>
      <c r="N49" s="130"/>
      <c r="O49" s="130"/>
      <c r="P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0"/>
      <c r="AJ49" s="130"/>
      <c r="AL49" s="234"/>
    </row>
    <row r="50" spans="1:38" s="126" customFormat="1" ht="20.75" customHeight="1">
      <c r="A50" s="233" t="s">
        <v>217</v>
      </c>
      <c r="B50" s="233"/>
      <c r="C50" s="233"/>
      <c r="D50" s="130">
        <v>8611242</v>
      </c>
      <c r="E50" s="130"/>
      <c r="F50" s="130">
        <v>57298909</v>
      </c>
      <c r="G50" s="130"/>
      <c r="H50" s="130">
        <v>3470021</v>
      </c>
      <c r="I50" s="178"/>
      <c r="J50" s="130">
        <v>4809941</v>
      </c>
      <c r="K50" s="130"/>
      <c r="L50" s="130">
        <v>-5159</v>
      </c>
      <c r="M50" s="130"/>
      <c r="N50" s="130">
        <v>929166</v>
      </c>
      <c r="O50" s="130"/>
      <c r="P50" s="130">
        <v>119893131</v>
      </c>
      <c r="R50" s="130">
        <v>-8997459</v>
      </c>
      <c r="S50" s="130"/>
      <c r="T50" s="130">
        <v>24833380</v>
      </c>
      <c r="U50" s="130"/>
      <c r="V50" s="122">
        <v>-1435975</v>
      </c>
      <c r="W50" s="130"/>
      <c r="X50" s="130">
        <v>2449580</v>
      </c>
      <c r="Y50" s="130"/>
      <c r="Z50" s="130">
        <v>-34919990</v>
      </c>
      <c r="AA50" s="130"/>
      <c r="AB50" s="122">
        <f>SUM(T50:AA50)</f>
        <v>-9073005</v>
      </c>
      <c r="AC50" s="130"/>
      <c r="AD50" s="122">
        <f>AB50+SUM(D50:R50)</f>
        <v>176936787</v>
      </c>
      <c r="AE50" s="130"/>
      <c r="AF50" s="122">
        <v>15000000</v>
      </c>
      <c r="AG50" s="130"/>
      <c r="AH50" s="122">
        <f>SUM(AD50:AG50)</f>
        <v>191936787</v>
      </c>
      <c r="AI50" s="130"/>
      <c r="AJ50" s="130">
        <v>70241781</v>
      </c>
      <c r="AL50" s="122">
        <f>SUM(AH50:AJ50)</f>
        <v>262178568</v>
      </c>
    </row>
    <row r="51" spans="1:38" s="126" customFormat="1" ht="20.75" customHeight="1">
      <c r="A51" s="126" t="s">
        <v>198</v>
      </c>
      <c r="B51" s="233"/>
      <c r="C51" s="233"/>
      <c r="D51" s="15"/>
      <c r="E51" s="15"/>
      <c r="F51" s="15"/>
      <c r="G51" s="15"/>
      <c r="H51" s="15"/>
      <c r="I51" s="177"/>
      <c r="J51" s="15"/>
      <c r="K51" s="15"/>
      <c r="L51" s="15"/>
      <c r="M51" s="15"/>
      <c r="N51" s="15"/>
      <c r="O51" s="15"/>
      <c r="P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25"/>
      <c r="AG51" s="15"/>
      <c r="AH51" s="25"/>
      <c r="AI51" s="15"/>
      <c r="AJ51" s="15"/>
      <c r="AL51" s="154"/>
    </row>
    <row r="52" spans="1:38" s="126" customFormat="1" ht="20.75" customHeight="1">
      <c r="A52" s="235" t="s">
        <v>199</v>
      </c>
      <c r="B52" s="233"/>
      <c r="C52" s="233"/>
      <c r="D52" s="15"/>
      <c r="E52" s="15"/>
      <c r="F52" s="15"/>
      <c r="G52" s="15"/>
      <c r="H52" s="15"/>
      <c r="I52" s="177"/>
      <c r="J52" s="15"/>
      <c r="K52" s="15"/>
      <c r="L52" s="15"/>
      <c r="M52" s="15"/>
      <c r="N52" s="15"/>
      <c r="O52" s="15"/>
      <c r="P52" s="15"/>
      <c r="S52" s="15"/>
      <c r="T52" s="122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25"/>
      <c r="AG52" s="15"/>
      <c r="AH52" s="25"/>
      <c r="AI52" s="15"/>
      <c r="AJ52" s="15"/>
      <c r="AL52" s="154"/>
    </row>
    <row r="53" spans="1:38" s="126" customFormat="1" ht="20.75" customHeight="1">
      <c r="A53" s="230" t="s">
        <v>200</v>
      </c>
      <c r="B53" s="2"/>
      <c r="C53" s="233"/>
      <c r="D53" s="244">
        <v>0</v>
      </c>
      <c r="E53" s="56"/>
      <c r="F53" s="244">
        <v>0</v>
      </c>
      <c r="G53" s="244"/>
      <c r="H53" s="244">
        <v>0</v>
      </c>
      <c r="I53" s="56"/>
      <c r="J53" s="244">
        <v>0</v>
      </c>
      <c r="K53" s="56"/>
      <c r="L53" s="244">
        <v>0</v>
      </c>
      <c r="M53" s="56"/>
      <c r="N53" s="244">
        <v>0</v>
      </c>
      <c r="O53" s="56"/>
      <c r="P53" s="244">
        <v>-7969385</v>
      </c>
      <c r="Q53" s="146"/>
      <c r="R53" s="244">
        <v>0</v>
      </c>
      <c r="S53" s="144"/>
      <c r="T53" s="244">
        <v>0</v>
      </c>
      <c r="U53" s="56"/>
      <c r="V53" s="244">
        <v>0</v>
      </c>
      <c r="W53" s="145"/>
      <c r="X53" s="244">
        <v>0</v>
      </c>
      <c r="Y53" s="145"/>
      <c r="Z53" s="244">
        <v>0</v>
      </c>
      <c r="AA53" s="144"/>
      <c r="AB53" s="244">
        <f>SUM(T53:AA53)</f>
        <v>0</v>
      </c>
      <c r="AC53" s="144"/>
      <c r="AD53" s="244">
        <f>AB53+SUM(D53:R53)</f>
        <v>-7969385</v>
      </c>
      <c r="AE53" s="144"/>
      <c r="AF53" s="244">
        <v>0</v>
      </c>
      <c r="AG53" s="144"/>
      <c r="AH53" s="244">
        <f>SUM(AD53:AG53)</f>
        <v>-7969385</v>
      </c>
      <c r="AI53" s="244"/>
      <c r="AJ53" s="244">
        <v>-4591594</v>
      </c>
      <c r="AK53" s="147"/>
      <c r="AL53" s="244">
        <f>SUM(AH53:AJ53)</f>
        <v>-12560979</v>
      </c>
    </row>
    <row r="54" spans="1:38" s="126" customFormat="1" ht="20.75" customHeight="1">
      <c r="A54" s="230" t="s">
        <v>201</v>
      </c>
      <c r="B54" s="2">
        <v>8</v>
      </c>
      <c r="C54" s="233"/>
      <c r="D54" s="57">
        <v>0</v>
      </c>
      <c r="E54" s="56"/>
      <c r="F54" s="57">
        <v>0</v>
      </c>
      <c r="G54" s="55"/>
      <c r="H54" s="57">
        <v>0</v>
      </c>
      <c r="I54" s="56"/>
      <c r="J54" s="57">
        <v>0</v>
      </c>
      <c r="K54" s="56"/>
      <c r="L54" s="57">
        <v>0</v>
      </c>
      <c r="M54" s="56"/>
      <c r="N54" s="57">
        <v>0</v>
      </c>
      <c r="O54" s="56"/>
      <c r="P54" s="57">
        <v>0</v>
      </c>
      <c r="Q54" s="146"/>
      <c r="R54" s="57">
        <v>-1178400</v>
      </c>
      <c r="S54" s="144"/>
      <c r="T54" s="57">
        <v>0</v>
      </c>
      <c r="U54" s="56"/>
      <c r="V54" s="57">
        <v>0</v>
      </c>
      <c r="W54" s="145"/>
      <c r="X54" s="57">
        <v>0</v>
      </c>
      <c r="Y54" s="145"/>
      <c r="Z54" s="57">
        <v>0</v>
      </c>
      <c r="AA54" s="144"/>
      <c r="AB54" s="57">
        <f>SUM(T54:AA54)</f>
        <v>0</v>
      </c>
      <c r="AC54" s="144"/>
      <c r="AD54" s="57">
        <f>AB54+SUM(D54:R54)</f>
        <v>-1178400</v>
      </c>
      <c r="AE54" s="144"/>
      <c r="AF54" s="57">
        <v>0</v>
      </c>
      <c r="AG54" s="144"/>
      <c r="AH54" s="57">
        <f>SUM(AD54:AG54)</f>
        <v>-1178400</v>
      </c>
      <c r="AI54" s="55"/>
      <c r="AJ54" s="57">
        <v>0</v>
      </c>
      <c r="AK54" s="147"/>
      <c r="AL54" s="57">
        <f>SUM(AH54:AJ54)</f>
        <v>-1178400</v>
      </c>
    </row>
    <row r="55" spans="1:38" s="126" customFormat="1" ht="20.75" customHeight="1">
      <c r="A55" s="235" t="s">
        <v>202</v>
      </c>
      <c r="B55" s="2"/>
      <c r="C55" s="236"/>
      <c r="D55" s="59">
        <f>SUM(D53:D54)</f>
        <v>0</v>
      </c>
      <c r="E55" s="58"/>
      <c r="F55" s="59">
        <f>SUM(F53:F54)</f>
        <v>0</v>
      </c>
      <c r="G55" s="122"/>
      <c r="H55" s="59">
        <f>SUM(H53:H54)</f>
        <v>0</v>
      </c>
      <c r="I55" s="243"/>
      <c r="J55" s="59">
        <f>SUM(J53:J54)</f>
        <v>0</v>
      </c>
      <c r="K55" s="58"/>
      <c r="L55" s="59">
        <f>SUM(L53:L54)</f>
        <v>0</v>
      </c>
      <c r="M55" s="58"/>
      <c r="N55" s="59">
        <f>SUM(N53:N54)</f>
        <v>0</v>
      </c>
      <c r="O55" s="58"/>
      <c r="P55" s="59">
        <f>SUM(P53:P54)</f>
        <v>-7969385</v>
      </c>
      <c r="R55" s="59">
        <f>SUM(R53:R54)</f>
        <v>-1178400</v>
      </c>
      <c r="S55" s="58"/>
      <c r="T55" s="59">
        <f>SUM(T53:T54)</f>
        <v>0</v>
      </c>
      <c r="U55" s="58"/>
      <c r="V55" s="59">
        <f>SUM(V53:V54)</f>
        <v>0</v>
      </c>
      <c r="W55" s="132"/>
      <c r="X55" s="59">
        <f>SUM(X53:X54)</f>
        <v>0</v>
      </c>
      <c r="Y55" s="132"/>
      <c r="Z55" s="59">
        <f>SUM(Z53:Z54)</f>
        <v>0</v>
      </c>
      <c r="AA55" s="58"/>
      <c r="AB55" s="59">
        <f>SUM(AB54:AB54)</f>
        <v>0</v>
      </c>
      <c r="AC55" s="58"/>
      <c r="AD55" s="59">
        <f>SUM(AD53:AD54)</f>
        <v>-9147785</v>
      </c>
      <c r="AE55" s="58"/>
      <c r="AF55" s="59">
        <f>SUM(AF54:AF54)</f>
        <v>0</v>
      </c>
      <c r="AG55" s="29"/>
      <c r="AH55" s="59">
        <f>SUM(AH53:AH54)</f>
        <v>-9147785</v>
      </c>
      <c r="AI55" s="29"/>
      <c r="AJ55" s="59">
        <f>SUM(AJ53:AJ54)</f>
        <v>-4591594</v>
      </c>
      <c r="AL55" s="59">
        <f>SUM(AL53:AL54)</f>
        <v>-13739379</v>
      </c>
    </row>
    <row r="56" spans="1:38" s="126" customFormat="1" ht="20.75" customHeight="1">
      <c r="A56" s="237" t="s">
        <v>203</v>
      </c>
      <c r="B56" s="236"/>
      <c r="C56" s="236"/>
      <c r="D56" s="58"/>
      <c r="E56" s="58"/>
      <c r="F56" s="58"/>
      <c r="G56" s="58"/>
      <c r="H56" s="58"/>
      <c r="I56" s="243"/>
      <c r="J56" s="58"/>
      <c r="K56" s="58"/>
      <c r="L56" s="58"/>
      <c r="M56" s="58"/>
      <c r="N56" s="58"/>
      <c r="O56" s="58"/>
      <c r="P56" s="58"/>
      <c r="S56" s="58"/>
      <c r="T56" s="58"/>
      <c r="U56" s="58"/>
      <c r="V56" s="58"/>
      <c r="W56" s="132"/>
      <c r="X56" s="58"/>
      <c r="Y56" s="132"/>
      <c r="Z56" s="58"/>
      <c r="AA56" s="58"/>
      <c r="AB56" s="58"/>
      <c r="AC56" s="58"/>
      <c r="AD56" s="58"/>
      <c r="AE56" s="58"/>
      <c r="AF56" s="58"/>
      <c r="AG56" s="29"/>
      <c r="AH56" s="131"/>
      <c r="AI56" s="29"/>
      <c r="AJ56" s="131"/>
      <c r="AL56" s="234"/>
    </row>
    <row r="57" spans="1:38" s="126" customFormat="1" ht="20.75" customHeight="1">
      <c r="A57" s="230" t="s">
        <v>204</v>
      </c>
      <c r="B57" s="236"/>
      <c r="C57" s="236"/>
      <c r="D57" s="58"/>
      <c r="E57" s="58"/>
      <c r="F57" s="58"/>
      <c r="G57" s="58"/>
      <c r="H57" s="58"/>
      <c r="I57" s="243"/>
      <c r="J57" s="58"/>
      <c r="K57" s="58"/>
      <c r="L57" s="58"/>
      <c r="M57" s="58"/>
      <c r="N57" s="58"/>
      <c r="O57" s="58"/>
      <c r="P57" s="58"/>
      <c r="S57" s="58"/>
      <c r="T57" s="58"/>
      <c r="U57" s="58"/>
      <c r="V57" s="58"/>
      <c r="W57" s="132"/>
      <c r="X57" s="58"/>
      <c r="Y57" s="132"/>
      <c r="Z57" s="58"/>
      <c r="AA57" s="58"/>
      <c r="AB57" s="58"/>
      <c r="AC57" s="58"/>
      <c r="AD57" s="58"/>
      <c r="AE57" s="58"/>
      <c r="AF57" s="58"/>
      <c r="AG57" s="29"/>
      <c r="AH57" s="131"/>
      <c r="AI57" s="29"/>
      <c r="AJ57" s="131"/>
      <c r="AL57" s="234"/>
    </row>
    <row r="58" spans="1:38" s="126" customFormat="1" ht="20.75" customHeight="1">
      <c r="A58" s="230" t="s">
        <v>205</v>
      </c>
      <c r="B58" s="236"/>
      <c r="C58" s="236"/>
      <c r="D58" s="131">
        <v>0</v>
      </c>
      <c r="E58" s="90"/>
      <c r="F58" s="131">
        <v>0</v>
      </c>
      <c r="G58" s="131"/>
      <c r="H58" s="131">
        <v>0</v>
      </c>
      <c r="I58" s="55"/>
      <c r="J58" s="73">
        <v>43668</v>
      </c>
      <c r="K58" s="131"/>
      <c r="L58" s="131">
        <v>0</v>
      </c>
      <c r="M58" s="131"/>
      <c r="N58" s="131">
        <v>0</v>
      </c>
      <c r="O58" s="131"/>
      <c r="P58" s="131">
        <v>0</v>
      </c>
      <c r="R58" s="131">
        <v>0</v>
      </c>
      <c r="S58" s="131"/>
      <c r="T58" s="131">
        <v>0</v>
      </c>
      <c r="U58" s="131"/>
      <c r="V58" s="131">
        <v>0</v>
      </c>
      <c r="W58" s="131"/>
      <c r="X58" s="131">
        <v>0</v>
      </c>
      <c r="Y58" s="131"/>
      <c r="Z58" s="131">
        <v>0</v>
      </c>
      <c r="AA58" s="131"/>
      <c r="AB58" s="131">
        <f>SUM(T58:AA58)</f>
        <v>0</v>
      </c>
      <c r="AC58" s="131"/>
      <c r="AD58" s="131">
        <f>AB58+SUM(D58:R58)</f>
        <v>43668</v>
      </c>
      <c r="AE58" s="131"/>
      <c r="AF58" s="131">
        <v>0</v>
      </c>
      <c r="AG58" s="131"/>
      <c r="AH58" s="131">
        <f>SUM(AD58:AG58)</f>
        <v>43668</v>
      </c>
      <c r="AI58" s="131"/>
      <c r="AJ58" s="131">
        <v>-47549</v>
      </c>
      <c r="AK58" s="125"/>
      <c r="AL58" s="131">
        <f>SUM(AH58:AJ58)</f>
        <v>-3881</v>
      </c>
    </row>
    <row r="59" spans="1:38" s="126" customFormat="1" ht="20.75" customHeight="1">
      <c r="A59" s="230" t="s">
        <v>206</v>
      </c>
      <c r="B59" s="236"/>
      <c r="C59" s="236"/>
      <c r="D59" s="131">
        <v>0</v>
      </c>
      <c r="E59" s="90"/>
      <c r="F59" s="131">
        <v>0</v>
      </c>
      <c r="G59" s="131"/>
      <c r="H59" s="244">
        <v>112851</v>
      </c>
      <c r="I59" s="55"/>
      <c r="J59" s="131">
        <v>-48566</v>
      </c>
      <c r="K59" s="131"/>
      <c r="L59" s="131">
        <v>-4758</v>
      </c>
      <c r="M59" s="131"/>
      <c r="N59" s="131">
        <v>0</v>
      </c>
      <c r="O59" s="131"/>
      <c r="P59" s="131">
        <v>0</v>
      </c>
      <c r="R59" s="131">
        <v>0</v>
      </c>
      <c r="S59" s="131"/>
      <c r="T59" s="131">
        <v>0</v>
      </c>
      <c r="U59" s="131"/>
      <c r="V59" s="131">
        <v>0</v>
      </c>
      <c r="W59" s="131"/>
      <c r="X59" s="131">
        <v>0</v>
      </c>
      <c r="Y59" s="131"/>
      <c r="Z59" s="131">
        <v>0</v>
      </c>
      <c r="AA59" s="131"/>
      <c r="AB59" s="131">
        <f>SUM(T59:AA59)</f>
        <v>0</v>
      </c>
      <c r="AC59" s="131"/>
      <c r="AD59" s="131">
        <f>AB59+SUM(D59:R59)</f>
        <v>59527</v>
      </c>
      <c r="AE59" s="131"/>
      <c r="AF59" s="131">
        <v>0</v>
      </c>
      <c r="AG59" s="131"/>
      <c r="AH59" s="131">
        <f>SUM(AD59:AG59)</f>
        <v>59527</v>
      </c>
      <c r="AI59" s="131"/>
      <c r="AJ59" s="131">
        <v>0</v>
      </c>
      <c r="AK59" s="125"/>
      <c r="AL59" s="131">
        <f>SUM(AH59:AJ59)</f>
        <v>59527</v>
      </c>
    </row>
    <row r="60" spans="1:38" s="126" customFormat="1" ht="20.75" customHeight="1">
      <c r="A60" s="230" t="s">
        <v>207</v>
      </c>
      <c r="B60" s="236"/>
      <c r="C60" s="236"/>
      <c r="D60" s="55">
        <v>0</v>
      </c>
      <c r="E60" s="56"/>
      <c r="F60" s="55">
        <v>0</v>
      </c>
      <c r="G60" s="55"/>
      <c r="H60" s="55">
        <v>0</v>
      </c>
      <c r="I60" s="56"/>
      <c r="J60" s="55">
        <v>0</v>
      </c>
      <c r="K60" s="56"/>
      <c r="L60" s="55">
        <v>0</v>
      </c>
      <c r="M60" s="56"/>
      <c r="N60" s="55">
        <v>0</v>
      </c>
      <c r="O60" s="56"/>
      <c r="P60" s="55">
        <v>0</v>
      </c>
      <c r="Q60" s="146"/>
      <c r="R60" s="55">
        <v>0</v>
      </c>
      <c r="S60" s="144"/>
      <c r="T60" s="55">
        <v>0</v>
      </c>
      <c r="U60" s="56"/>
      <c r="V60" s="55">
        <v>0</v>
      </c>
      <c r="W60" s="145"/>
      <c r="X60" s="55">
        <v>0</v>
      </c>
      <c r="Y60" s="145"/>
      <c r="Z60" s="55">
        <v>0</v>
      </c>
      <c r="AA60" s="144"/>
      <c r="AB60" s="131">
        <f>SUM(T60:AA60)</f>
        <v>0</v>
      </c>
      <c r="AC60" s="144"/>
      <c r="AD60" s="131">
        <f>AB60+SUM(D60:R60)</f>
        <v>0</v>
      </c>
      <c r="AE60" s="144"/>
      <c r="AF60" s="55">
        <v>0</v>
      </c>
      <c r="AG60" s="144"/>
      <c r="AH60" s="131">
        <f>SUM(AD60:AG60)</f>
        <v>0</v>
      </c>
      <c r="AI60" s="55"/>
      <c r="AJ60" s="55">
        <v>170296</v>
      </c>
      <c r="AK60" s="147"/>
      <c r="AL60" s="55">
        <f>SUM(AH60:AJ60)</f>
        <v>170296</v>
      </c>
    </row>
    <row r="61" spans="1:38" s="126" customFormat="1" ht="20.75" customHeight="1">
      <c r="A61" s="230" t="s">
        <v>218</v>
      </c>
      <c r="B61" s="236"/>
      <c r="C61" s="236"/>
      <c r="D61" s="55">
        <v>0</v>
      </c>
      <c r="E61" s="56"/>
      <c r="F61" s="55">
        <v>0</v>
      </c>
      <c r="G61" s="55"/>
      <c r="H61" s="55">
        <v>0</v>
      </c>
      <c r="I61" s="56"/>
      <c r="J61" s="55">
        <v>0</v>
      </c>
      <c r="K61" s="56"/>
      <c r="L61" s="55">
        <v>0</v>
      </c>
      <c r="M61" s="56"/>
      <c r="N61" s="55">
        <v>0</v>
      </c>
      <c r="O61" s="56"/>
      <c r="P61" s="55">
        <v>0</v>
      </c>
      <c r="Q61" s="146"/>
      <c r="R61" s="55">
        <v>0</v>
      </c>
      <c r="S61" s="144"/>
      <c r="T61" s="55">
        <v>0</v>
      </c>
      <c r="U61" s="56"/>
      <c r="V61" s="55">
        <v>0</v>
      </c>
      <c r="W61" s="145"/>
      <c r="X61" s="55">
        <v>0</v>
      </c>
      <c r="Y61" s="145"/>
      <c r="Z61" s="55">
        <v>0</v>
      </c>
      <c r="AA61" s="144"/>
      <c r="AB61" s="131">
        <f>SUM(T61:AA61)</f>
        <v>0</v>
      </c>
      <c r="AC61" s="144"/>
      <c r="AD61" s="131">
        <f>AB61+SUM(D61:R61)</f>
        <v>0</v>
      </c>
      <c r="AE61" s="144"/>
      <c r="AF61" s="55">
        <v>0</v>
      </c>
      <c r="AG61" s="144"/>
      <c r="AH61" s="131">
        <f>SUM(AD61:AG61)</f>
        <v>0</v>
      </c>
      <c r="AI61" s="55"/>
      <c r="AJ61" s="55">
        <v>-9</v>
      </c>
      <c r="AK61" s="147"/>
      <c r="AL61" s="55">
        <f>SUM(AH61:AJ61)</f>
        <v>-9</v>
      </c>
    </row>
    <row r="62" spans="1:38" s="126" customFormat="1" ht="20.399999999999999" customHeight="1">
      <c r="A62" s="230" t="s">
        <v>208</v>
      </c>
      <c r="B62" s="236"/>
      <c r="C62" s="236"/>
      <c r="D62" s="57">
        <v>0</v>
      </c>
      <c r="E62" s="90"/>
      <c r="F62" s="57">
        <v>0</v>
      </c>
      <c r="G62" s="131"/>
      <c r="H62" s="57">
        <v>0</v>
      </c>
      <c r="I62" s="56"/>
      <c r="J62" s="57">
        <v>0</v>
      </c>
      <c r="K62" s="90"/>
      <c r="L62" s="57">
        <v>0</v>
      </c>
      <c r="M62" s="90"/>
      <c r="N62" s="57">
        <v>0</v>
      </c>
      <c r="O62" s="90"/>
      <c r="P62" s="57">
        <v>0</v>
      </c>
      <c r="R62" s="57">
        <v>0</v>
      </c>
      <c r="S62" s="133"/>
      <c r="T62" s="57">
        <v>0</v>
      </c>
      <c r="U62" s="90"/>
      <c r="V62" s="57">
        <v>0</v>
      </c>
      <c r="W62" s="134"/>
      <c r="X62" s="57">
        <v>0</v>
      </c>
      <c r="Y62" s="134"/>
      <c r="Z62" s="57">
        <v>0</v>
      </c>
      <c r="AA62" s="133"/>
      <c r="AB62" s="57">
        <f>SUM(T62:AA62)</f>
        <v>0</v>
      </c>
      <c r="AC62" s="133"/>
      <c r="AD62" s="57">
        <f>AB62+SUM(D62:R62)</f>
        <v>0</v>
      </c>
      <c r="AE62" s="133"/>
      <c r="AF62" s="57">
        <v>0</v>
      </c>
      <c r="AG62" s="133"/>
      <c r="AH62" s="57">
        <f>SUM(AD62:AG62)</f>
        <v>0</v>
      </c>
      <c r="AI62" s="131"/>
      <c r="AJ62" s="57">
        <v>602296</v>
      </c>
      <c r="AK62" s="125"/>
      <c r="AL62" s="57">
        <f>SUM(AH62:AJ62)</f>
        <v>602296</v>
      </c>
    </row>
    <row r="63" spans="1:38" s="126" customFormat="1" ht="20.75" customHeight="1">
      <c r="A63" s="238" t="s">
        <v>209</v>
      </c>
      <c r="B63" s="236"/>
      <c r="C63" s="236"/>
      <c r="D63" s="59">
        <f>SUM(D56:D62)</f>
        <v>0</v>
      </c>
      <c r="E63" s="58"/>
      <c r="F63" s="59">
        <f>SUM(F56:F62)</f>
        <v>0</v>
      </c>
      <c r="G63" s="122"/>
      <c r="H63" s="59">
        <f>SUM(H56:H62)</f>
        <v>112851</v>
      </c>
      <c r="I63" s="243"/>
      <c r="J63" s="59">
        <f>SUM(J56:J62)</f>
        <v>-4898</v>
      </c>
      <c r="K63" s="58"/>
      <c r="L63" s="59">
        <f>SUM(L56:L62)</f>
        <v>-4758</v>
      </c>
      <c r="M63" s="58"/>
      <c r="N63" s="59">
        <f>SUM(N56:N62)</f>
        <v>0</v>
      </c>
      <c r="O63" s="58"/>
      <c r="P63" s="59">
        <f>SUM(P56:P62)</f>
        <v>0</v>
      </c>
      <c r="R63" s="59">
        <f>SUM(R56:R62)</f>
        <v>0</v>
      </c>
      <c r="S63" s="58"/>
      <c r="T63" s="59">
        <f>SUM(T56:T62)</f>
        <v>0</v>
      </c>
      <c r="U63" s="58"/>
      <c r="V63" s="59">
        <f>SUM(V56:V62)</f>
        <v>0</v>
      </c>
      <c r="W63" s="132"/>
      <c r="X63" s="59">
        <f>SUM(X56:X62)</f>
        <v>0</v>
      </c>
      <c r="Y63" s="132"/>
      <c r="Z63" s="59">
        <f>SUM(Z56:Z62)</f>
        <v>0</v>
      </c>
      <c r="AA63" s="58"/>
      <c r="AB63" s="59">
        <f>SUM(AB56:AB62)</f>
        <v>0</v>
      </c>
      <c r="AC63" s="58"/>
      <c r="AD63" s="59">
        <f>SUM(AD56:AD62)</f>
        <v>103195</v>
      </c>
      <c r="AE63" s="58"/>
      <c r="AF63" s="59">
        <f>SUM(AF56:AF62)</f>
        <v>0</v>
      </c>
      <c r="AG63" s="29"/>
      <c r="AH63" s="59">
        <f>SUM(AH56:AH62)</f>
        <v>103195</v>
      </c>
      <c r="AI63" s="29"/>
      <c r="AJ63" s="59">
        <f>SUM(AJ56:AJ62)</f>
        <v>725034</v>
      </c>
      <c r="AL63" s="59">
        <f>SUM(AL56:AL62)</f>
        <v>828229</v>
      </c>
    </row>
    <row r="64" spans="1:38" s="126" customFormat="1" ht="20.75" customHeight="1">
      <c r="A64" s="236" t="s">
        <v>210</v>
      </c>
      <c r="B64" s="236"/>
      <c r="C64" s="236"/>
      <c r="D64" s="59">
        <f>SUM(D55,D63)</f>
        <v>0</v>
      </c>
      <c r="E64" s="29"/>
      <c r="F64" s="59">
        <f>SUM(F55,F63)</f>
        <v>0</v>
      </c>
      <c r="G64" s="122"/>
      <c r="H64" s="59">
        <f>SUM(H55,H63)</f>
        <v>112851</v>
      </c>
      <c r="I64" s="245"/>
      <c r="J64" s="59">
        <f>SUM(J55,J63)</f>
        <v>-4898</v>
      </c>
      <c r="K64" s="58"/>
      <c r="L64" s="59">
        <f>SUM(L55,L63)</f>
        <v>-4758</v>
      </c>
      <c r="M64" s="58"/>
      <c r="N64" s="59">
        <f>SUM(N55,N63)</f>
        <v>0</v>
      </c>
      <c r="O64" s="58"/>
      <c r="P64" s="59">
        <f>SUM(P55,P63)</f>
        <v>-7969385</v>
      </c>
      <c r="R64" s="59">
        <f>SUM(R55,R63)</f>
        <v>-1178400</v>
      </c>
      <c r="S64" s="29"/>
      <c r="T64" s="59">
        <f>SUM(T55,T63)</f>
        <v>0</v>
      </c>
      <c r="U64" s="29"/>
      <c r="V64" s="59">
        <f>SUM(V55,V63)</f>
        <v>0</v>
      </c>
      <c r="W64" s="135"/>
      <c r="X64" s="59">
        <f>SUM(X55,X63)</f>
        <v>0</v>
      </c>
      <c r="Y64" s="135"/>
      <c r="Z64" s="59">
        <f>SUM(Z55,Z63)</f>
        <v>0</v>
      </c>
      <c r="AA64" s="29"/>
      <c r="AB64" s="59">
        <f>SUM(AB55,AB63)</f>
        <v>0</v>
      </c>
      <c r="AC64" s="29"/>
      <c r="AD64" s="59">
        <f>SUM(AD55,AD63)</f>
        <v>-9044590</v>
      </c>
      <c r="AE64" s="58"/>
      <c r="AF64" s="59">
        <f>SUM(AF55,AF63)</f>
        <v>0</v>
      </c>
      <c r="AG64" s="29"/>
      <c r="AH64" s="59">
        <f>SUM(AH55,AH63)</f>
        <v>-9044590</v>
      </c>
      <c r="AI64" s="29"/>
      <c r="AJ64" s="59">
        <f>SUM(AJ55,AJ63)</f>
        <v>-3866560</v>
      </c>
      <c r="AL64" s="59">
        <f>SUM(AL55,AL63)</f>
        <v>-12911150</v>
      </c>
    </row>
    <row r="65" spans="1:39" s="126" customFormat="1" ht="20.75" customHeight="1">
      <c r="A65" s="236" t="s">
        <v>211</v>
      </c>
      <c r="B65" s="236"/>
      <c r="C65" s="236"/>
      <c r="D65" s="58"/>
      <c r="E65" s="29"/>
      <c r="F65" s="58"/>
      <c r="G65" s="58"/>
      <c r="H65" s="58"/>
      <c r="I65" s="245"/>
      <c r="J65" s="58"/>
      <c r="K65" s="58"/>
      <c r="L65" s="58"/>
      <c r="M65" s="58"/>
      <c r="N65" s="58"/>
      <c r="O65" s="58"/>
      <c r="P65" s="58"/>
      <c r="S65" s="29"/>
      <c r="T65" s="58"/>
      <c r="U65" s="29"/>
      <c r="V65" s="58"/>
      <c r="W65" s="135"/>
      <c r="X65" s="58"/>
      <c r="Y65" s="135"/>
      <c r="Z65" s="58"/>
      <c r="AA65" s="29"/>
      <c r="AB65" s="58"/>
      <c r="AC65" s="29"/>
      <c r="AD65" s="58"/>
      <c r="AE65" s="58"/>
      <c r="AF65" s="58"/>
      <c r="AG65" s="29"/>
      <c r="AH65" s="131"/>
      <c r="AI65" s="29"/>
      <c r="AJ65" s="130"/>
      <c r="AL65" s="234"/>
    </row>
    <row r="66" spans="1:39" ht="20.75" customHeight="1">
      <c r="A66" s="239" t="s">
        <v>212</v>
      </c>
      <c r="B66" s="239"/>
      <c r="C66" s="239"/>
      <c r="D66" s="131">
        <v>0</v>
      </c>
      <c r="E66" s="90"/>
      <c r="F66" s="131">
        <v>0</v>
      </c>
      <c r="G66" s="131"/>
      <c r="H66" s="131">
        <v>0</v>
      </c>
      <c r="I66" s="55"/>
      <c r="J66" s="131">
        <v>0</v>
      </c>
      <c r="K66" s="131"/>
      <c r="L66" s="131">
        <v>0</v>
      </c>
      <c r="M66" s="131"/>
      <c r="N66" s="131">
        <v>0</v>
      </c>
      <c r="O66" s="131"/>
      <c r="P66" s="131">
        <v>6308438</v>
      </c>
      <c r="R66" s="131">
        <v>0</v>
      </c>
      <c r="S66" s="131"/>
      <c r="T66" s="131">
        <v>0</v>
      </c>
      <c r="U66" s="131"/>
      <c r="V66" s="131">
        <v>0</v>
      </c>
      <c r="W66" s="131"/>
      <c r="X66" s="131">
        <v>0</v>
      </c>
      <c r="Y66" s="131"/>
      <c r="Z66" s="131">
        <v>0</v>
      </c>
      <c r="AA66" s="131"/>
      <c r="AB66" s="131">
        <f>SUM(T66:AA66)</f>
        <v>0</v>
      </c>
      <c r="AC66" s="131"/>
      <c r="AD66" s="131">
        <f>AB66+SUM(D66:R66)</f>
        <v>6308438</v>
      </c>
      <c r="AE66" s="58"/>
      <c r="AF66" s="131">
        <v>0</v>
      </c>
      <c r="AG66" s="131"/>
      <c r="AH66" s="131">
        <f>SUM(AD66:AF66)</f>
        <v>6308438</v>
      </c>
      <c r="AI66" s="131"/>
      <c r="AJ66" s="131">
        <v>1953051</v>
      </c>
      <c r="AL66" s="131">
        <f>SUM(AH66:AJ66)</f>
        <v>8261489</v>
      </c>
    </row>
    <row r="67" spans="1:39" ht="20.75" customHeight="1">
      <c r="A67" s="239" t="s">
        <v>213</v>
      </c>
      <c r="B67" s="239"/>
      <c r="C67" s="239"/>
      <c r="D67" s="90"/>
      <c r="E67" s="90"/>
      <c r="F67" s="90"/>
      <c r="G67" s="90"/>
      <c r="H67" s="90"/>
      <c r="I67" s="56"/>
      <c r="J67" s="90"/>
      <c r="K67" s="90"/>
      <c r="L67" s="90"/>
      <c r="M67" s="90"/>
      <c r="N67" s="90"/>
      <c r="O67" s="90"/>
      <c r="P67" s="240"/>
      <c r="S67" s="91"/>
      <c r="T67" s="90"/>
      <c r="U67" s="90"/>
      <c r="V67" s="90"/>
      <c r="W67" s="94"/>
      <c r="X67" s="90"/>
      <c r="Y67" s="94"/>
      <c r="Z67" s="90"/>
      <c r="AA67" s="90"/>
      <c r="AB67" s="90"/>
      <c r="AC67" s="91"/>
      <c r="AD67" s="90"/>
      <c r="AE67" s="91"/>
      <c r="AF67" s="90"/>
      <c r="AG67" s="91"/>
      <c r="AH67" s="131"/>
      <c r="AI67" s="91"/>
      <c r="AJ67" s="131"/>
      <c r="AL67" s="131"/>
    </row>
    <row r="68" spans="1:39" ht="20.75" customHeight="1">
      <c r="A68" s="239" t="s">
        <v>303</v>
      </c>
      <c r="B68" s="239"/>
      <c r="C68" s="239"/>
      <c r="D68" s="131">
        <v>0</v>
      </c>
      <c r="E68" s="90"/>
      <c r="F68" s="131">
        <v>0</v>
      </c>
      <c r="G68" s="131"/>
      <c r="H68" s="131">
        <v>0</v>
      </c>
      <c r="I68" s="56"/>
      <c r="J68" s="131">
        <v>0</v>
      </c>
      <c r="K68" s="90"/>
      <c r="L68" s="131">
        <v>0</v>
      </c>
      <c r="M68" s="90"/>
      <c r="N68" s="131">
        <v>0</v>
      </c>
      <c r="O68" s="90"/>
      <c r="P68" s="131">
        <v>-2091</v>
      </c>
      <c r="R68" s="131">
        <v>0</v>
      </c>
      <c r="S68" s="91"/>
      <c r="T68" s="131">
        <v>0</v>
      </c>
      <c r="U68" s="131"/>
      <c r="V68" s="131">
        <v>0</v>
      </c>
      <c r="W68" s="131"/>
      <c r="X68" s="131">
        <v>0</v>
      </c>
      <c r="Y68" s="131"/>
      <c r="Z68" s="131">
        <v>0</v>
      </c>
      <c r="AA68" s="131"/>
      <c r="AB68" s="131">
        <f>SUM(T68:AA68)</f>
        <v>0</v>
      </c>
      <c r="AC68" s="131"/>
      <c r="AD68" s="131">
        <f>AB68+SUM(D68:R68)</f>
        <v>-2091</v>
      </c>
      <c r="AE68" s="91"/>
      <c r="AF68" s="131">
        <v>0</v>
      </c>
      <c r="AG68" s="91"/>
      <c r="AH68" s="131">
        <f>SUM(AD68:AF68)</f>
        <v>-2091</v>
      </c>
      <c r="AI68" s="91"/>
      <c r="AJ68" s="131">
        <v>263</v>
      </c>
      <c r="AL68" s="131">
        <f>SUM(AH68:AJ68)</f>
        <v>-1828</v>
      </c>
    </row>
    <row r="69" spans="1:39" ht="20.75" customHeight="1">
      <c r="A69" s="239" t="s">
        <v>215</v>
      </c>
      <c r="B69" s="239"/>
      <c r="C69" s="239"/>
      <c r="D69" s="57">
        <v>0</v>
      </c>
      <c r="E69" s="90"/>
      <c r="F69" s="57">
        <v>0</v>
      </c>
      <c r="G69" s="131"/>
      <c r="H69" s="57">
        <v>0</v>
      </c>
      <c r="I69" s="56"/>
      <c r="J69" s="57">
        <v>0</v>
      </c>
      <c r="K69" s="90"/>
      <c r="L69" s="57">
        <v>0</v>
      </c>
      <c r="M69" s="90"/>
      <c r="N69" s="57">
        <v>0</v>
      </c>
      <c r="O69" s="90"/>
      <c r="P69" s="57">
        <v>0</v>
      </c>
      <c r="R69" s="57">
        <v>0</v>
      </c>
      <c r="S69" s="90"/>
      <c r="T69" s="57">
        <v>-56591</v>
      </c>
      <c r="U69" s="90"/>
      <c r="V69" s="57">
        <v>615449</v>
      </c>
      <c r="W69" s="136"/>
      <c r="X69" s="57">
        <v>23726</v>
      </c>
      <c r="Y69" s="136"/>
      <c r="Z69" s="57">
        <v>20823134</v>
      </c>
      <c r="AA69" s="91"/>
      <c r="AB69" s="131">
        <f>SUM(T69:AA69)</f>
        <v>21405718</v>
      </c>
      <c r="AC69" s="131"/>
      <c r="AD69" s="131">
        <f>AB69+SUM(D69:R69)</f>
        <v>21405718</v>
      </c>
      <c r="AE69" s="91"/>
      <c r="AF69" s="57">
        <v>0</v>
      </c>
      <c r="AG69" s="91"/>
      <c r="AH69" s="131">
        <f>SUM(AD69:AF69)</f>
        <v>21405718</v>
      </c>
      <c r="AI69" s="91"/>
      <c r="AJ69" s="57">
        <v>6024917</v>
      </c>
      <c r="AL69" s="131">
        <f>SUM(AH69:AJ69)</f>
        <v>27430635</v>
      </c>
    </row>
    <row r="70" spans="1:39" s="126" customFormat="1" ht="20.75" customHeight="1">
      <c r="A70" s="236" t="s">
        <v>216</v>
      </c>
      <c r="B70" s="236"/>
      <c r="C70" s="236"/>
      <c r="D70" s="276">
        <f>SUM(D65:D69)</f>
        <v>0</v>
      </c>
      <c r="E70" s="58"/>
      <c r="F70" s="276">
        <f>SUM(F65:F69)</f>
        <v>0</v>
      </c>
      <c r="G70" s="122"/>
      <c r="H70" s="276">
        <f>SUM(H65:H69)</f>
        <v>0</v>
      </c>
      <c r="I70" s="243"/>
      <c r="J70" s="276">
        <f>SUM(J65:J69)</f>
        <v>0</v>
      </c>
      <c r="K70" s="58"/>
      <c r="L70" s="276">
        <f>SUM(L65:L69)</f>
        <v>0</v>
      </c>
      <c r="M70" s="58"/>
      <c r="N70" s="276">
        <f>SUM(N65:N69)</f>
        <v>0</v>
      </c>
      <c r="O70" s="58"/>
      <c r="P70" s="276">
        <f>SUM(P65:P69)</f>
        <v>6306347</v>
      </c>
      <c r="R70" s="276">
        <f>SUM(R65:R69)</f>
        <v>0</v>
      </c>
      <c r="S70" s="137"/>
      <c r="T70" s="276">
        <f>SUM(T65:T69)</f>
        <v>-56591</v>
      </c>
      <c r="U70" s="58"/>
      <c r="V70" s="276">
        <f>SUM(V65:V69)</f>
        <v>615449</v>
      </c>
      <c r="W70" s="138"/>
      <c r="X70" s="276">
        <f>SUM(X65:X69)</f>
        <v>23726</v>
      </c>
      <c r="Y70" s="138"/>
      <c r="Z70" s="276">
        <f>SUM(Z65:Z69)</f>
        <v>20823134</v>
      </c>
      <c r="AA70" s="137"/>
      <c r="AB70" s="276">
        <f>SUM(T70:AA70)</f>
        <v>21405718</v>
      </c>
      <c r="AC70" s="137"/>
      <c r="AD70" s="276">
        <f>SUM(AD65:AD69)</f>
        <v>27712065</v>
      </c>
      <c r="AE70" s="137"/>
      <c r="AF70" s="276">
        <f>SUM(AF65:AF69)</f>
        <v>0</v>
      </c>
      <c r="AG70" s="137"/>
      <c r="AH70" s="276">
        <f>SUM(AD70:AF70)</f>
        <v>27712065</v>
      </c>
      <c r="AI70" s="137"/>
      <c r="AJ70" s="276">
        <f>SUM(AJ65:AJ69)</f>
        <v>7978231</v>
      </c>
      <c r="AL70" s="276">
        <f>SUM(AH70:AJ70)</f>
        <v>35690296</v>
      </c>
      <c r="AM70" s="226"/>
    </row>
    <row r="71" spans="1:39" ht="20.75" customHeight="1">
      <c r="A71" s="239" t="s">
        <v>228</v>
      </c>
      <c r="B71" s="69"/>
      <c r="C71" s="239"/>
      <c r="D71" s="55">
        <v>0</v>
      </c>
      <c r="E71" s="90"/>
      <c r="F71" s="55">
        <v>0</v>
      </c>
      <c r="G71" s="131"/>
      <c r="H71" s="55">
        <v>0</v>
      </c>
      <c r="I71" s="56"/>
      <c r="J71" s="55">
        <v>0</v>
      </c>
      <c r="K71" s="90"/>
      <c r="L71" s="55">
        <v>0</v>
      </c>
      <c r="M71" s="90"/>
      <c r="N71" s="55">
        <v>0</v>
      </c>
      <c r="O71" s="90"/>
      <c r="P71" s="55">
        <v>-750660</v>
      </c>
      <c r="R71" s="55">
        <v>0</v>
      </c>
      <c r="S71" s="133"/>
      <c r="T71" s="55">
        <v>0</v>
      </c>
      <c r="U71" s="90"/>
      <c r="V71" s="55">
        <v>0</v>
      </c>
      <c r="W71" s="134"/>
      <c r="X71" s="55">
        <v>0</v>
      </c>
      <c r="Y71" s="134"/>
      <c r="Z71" s="55">
        <v>0</v>
      </c>
      <c r="AA71" s="133"/>
      <c r="AB71" s="55">
        <f>SUM(T71:AA71)</f>
        <v>0</v>
      </c>
      <c r="AC71" s="133"/>
      <c r="AD71" s="55">
        <f>AB71+SUM(D71:R71)</f>
        <v>-750660</v>
      </c>
      <c r="AE71" s="133"/>
      <c r="AF71" s="55">
        <v>0</v>
      </c>
      <c r="AG71" s="133"/>
      <c r="AH71" s="55">
        <f>SUM(AD71:AF71)</f>
        <v>-750660</v>
      </c>
      <c r="AI71" s="131"/>
      <c r="AJ71" s="55">
        <v>0</v>
      </c>
      <c r="AL71" s="55">
        <f>SUM(AH71:AJ71)</f>
        <v>-750660</v>
      </c>
      <c r="AM71" s="224"/>
    </row>
    <row r="72" spans="1:39" ht="20.75" customHeight="1">
      <c r="A72" s="239" t="s">
        <v>219</v>
      </c>
      <c r="B72" s="69"/>
      <c r="C72" s="239"/>
      <c r="D72" s="61">
        <v>0</v>
      </c>
      <c r="E72" s="56"/>
      <c r="F72" s="57">
        <v>0</v>
      </c>
      <c r="G72" s="55"/>
      <c r="H72" s="57">
        <v>0</v>
      </c>
      <c r="I72" s="56"/>
      <c r="J72" s="57">
        <v>0</v>
      </c>
      <c r="K72" s="56"/>
      <c r="L72" s="57">
        <v>0</v>
      </c>
      <c r="M72" s="56"/>
      <c r="N72" s="57">
        <v>0</v>
      </c>
      <c r="O72" s="56"/>
      <c r="P72" s="57">
        <v>50158</v>
      </c>
      <c r="Q72" s="147"/>
      <c r="R72" s="61">
        <v>0</v>
      </c>
      <c r="S72" s="144"/>
      <c r="T72" s="57">
        <v>-50158</v>
      </c>
      <c r="U72" s="56"/>
      <c r="V72" s="61">
        <v>0</v>
      </c>
      <c r="W72" s="145"/>
      <c r="X72" s="61">
        <v>0</v>
      </c>
      <c r="Y72" s="145"/>
      <c r="Z72" s="61">
        <v>0</v>
      </c>
      <c r="AA72" s="144"/>
      <c r="AB72" s="61">
        <f>SUM(T72:AA72)</f>
        <v>-50158</v>
      </c>
      <c r="AC72" s="144"/>
      <c r="AD72" s="61">
        <f>(AB72)+SUM(D72:R72)</f>
        <v>0</v>
      </c>
      <c r="AE72" s="144"/>
      <c r="AF72" s="61">
        <v>0</v>
      </c>
      <c r="AG72" s="144"/>
      <c r="AH72" s="61">
        <f>SUM(AD72:AF72)</f>
        <v>0</v>
      </c>
      <c r="AI72" s="55"/>
      <c r="AJ72" s="61">
        <v>0</v>
      </c>
      <c r="AK72" s="147"/>
      <c r="AL72" s="57">
        <f>SUM(AH72:AJ72)</f>
        <v>0</v>
      </c>
      <c r="AM72" s="224"/>
    </row>
    <row r="73" spans="1:39" s="126" customFormat="1" ht="22.5" thickBot="1">
      <c r="A73" s="233" t="s">
        <v>324</v>
      </c>
      <c r="B73" s="233"/>
      <c r="C73" s="233"/>
      <c r="D73" s="277">
        <f>D50+D70+D64+D71+D72</f>
        <v>8611242</v>
      </c>
      <c r="E73" s="130"/>
      <c r="F73" s="277">
        <f>F50+F70+F64+F71+F72</f>
        <v>57298909</v>
      </c>
      <c r="G73" s="130"/>
      <c r="H73" s="277">
        <f>H50+H70+H64+H71+H72</f>
        <v>3582872</v>
      </c>
      <c r="I73" s="178"/>
      <c r="J73" s="277">
        <f>J50+J70+J64+J71+J72</f>
        <v>4805043</v>
      </c>
      <c r="K73" s="130"/>
      <c r="L73" s="277">
        <f>L50+L70+L64+L71+L72</f>
        <v>-9917</v>
      </c>
      <c r="M73" s="130"/>
      <c r="N73" s="277">
        <f>N50+N70+N64+N71+N72</f>
        <v>929166</v>
      </c>
      <c r="O73" s="130"/>
      <c r="P73" s="277">
        <f>P50+P70+P64+P71+P72</f>
        <v>117529591</v>
      </c>
      <c r="R73" s="277">
        <f>R50+R70+R64+R71+R72</f>
        <v>-10175859</v>
      </c>
      <c r="S73" s="130"/>
      <c r="T73" s="277">
        <f>T50+T70+T64+T71+T72</f>
        <v>24726631</v>
      </c>
      <c r="U73" s="130"/>
      <c r="V73" s="277">
        <f>V50+V70+V64+V71+V72</f>
        <v>-820526</v>
      </c>
      <c r="W73" s="130"/>
      <c r="X73" s="277">
        <f>X50+X70+X64+X71+X72</f>
        <v>2473306</v>
      </c>
      <c r="Y73" s="130"/>
      <c r="Z73" s="277">
        <f>Z50+Z70+Z64+Z71+Z72</f>
        <v>-14096856</v>
      </c>
      <c r="AA73" s="130"/>
      <c r="AB73" s="277">
        <f>AB50+AB70+AB64+AB71+AB72</f>
        <v>12282555</v>
      </c>
      <c r="AC73" s="130"/>
      <c r="AD73" s="277">
        <f>AD50+AD70+AD64+AD71+AD72</f>
        <v>194853602</v>
      </c>
      <c r="AE73" s="130"/>
      <c r="AF73" s="277">
        <f>AF50+AF70+AF64+AF71+AF72</f>
        <v>15000000</v>
      </c>
      <c r="AG73" s="130"/>
      <c r="AH73" s="277">
        <f>AH50+AH70+AH64+AH71+AH72</f>
        <v>209853602</v>
      </c>
      <c r="AI73" s="130"/>
      <c r="AJ73" s="277">
        <f>AJ50+AJ70+AJ64+AJ71+AJ72</f>
        <v>74353452</v>
      </c>
      <c r="AL73" s="277">
        <f>AL50+AL70+AL64+AL71+AL72</f>
        <v>284207054</v>
      </c>
    </row>
    <row r="74" spans="1:39" ht="21.25" customHeight="1" thickTop="1">
      <c r="I74" s="147"/>
    </row>
    <row r="75" spans="1:39" ht="21.25" customHeight="1">
      <c r="D75" s="136"/>
      <c r="F75" s="136"/>
      <c r="H75" s="136"/>
      <c r="I75" s="147"/>
      <c r="J75" s="136"/>
      <c r="L75" s="136"/>
      <c r="N75" s="136"/>
      <c r="P75" s="136"/>
      <c r="R75" s="136"/>
      <c r="AB75" s="136"/>
      <c r="AD75" s="136"/>
      <c r="AF75" s="136"/>
      <c r="AH75" s="136"/>
      <c r="AJ75" s="136"/>
      <c r="AL75" s="246"/>
    </row>
    <row r="99" spans="2:2" ht="21.25" customHeight="1">
      <c r="B99" s="236"/>
    </row>
  </sheetData>
  <mergeCells count="4">
    <mergeCell ref="T5:AB5"/>
    <mergeCell ref="T41:AB41"/>
    <mergeCell ref="D4:AL4"/>
    <mergeCell ref="D40:AL40"/>
  </mergeCells>
  <pageMargins left="0.8" right="0.3" top="0.48" bottom="0.5" header="0.5" footer="0.5"/>
  <pageSetup paperSize="9" scale="47" firstPageNumber="15" orientation="landscape" useFirstPageNumber="1" r:id="rId1"/>
  <headerFooter alignWithMargins="0">
    <oddFooter>&amp;L  หมายเหตุประกอบงบการเงินเป็นส่วนหนึ่งของงบการเงินนี้
&amp;C&amp;P</oddFooter>
  </headerFooter>
  <rowBreaks count="1" manualBreakCount="1">
    <brk id="36" max="16383" man="1"/>
  </rowBreaks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5"/>
  <sheetViews>
    <sheetView view="pageBreakPreview" zoomScale="53" zoomScaleNormal="50" zoomScaleSheetLayoutView="53" workbookViewId="0">
      <selection activeCell="A4" sqref="A4"/>
    </sheetView>
  </sheetViews>
  <sheetFormatPr defaultColWidth="9.09765625" defaultRowHeight="21.5"/>
  <cols>
    <col min="1" max="1" width="61.69921875" style="125" customWidth="1"/>
    <col min="2" max="2" width="10" style="125" customWidth="1"/>
    <col min="3" max="3" width="2.69921875" style="125" customWidth="1"/>
    <col min="4" max="4" width="20.3984375" style="125" bestFit="1" customWidth="1"/>
    <col min="5" max="5" width="2.09765625" style="125" customWidth="1"/>
    <col min="6" max="6" width="23.8984375" style="125" bestFit="1" customWidth="1"/>
    <col min="7" max="7" width="2.09765625" style="125" customWidth="1"/>
    <col min="8" max="8" width="23.09765625" style="125" bestFit="1" customWidth="1"/>
    <col min="9" max="9" width="2.09765625" style="125" customWidth="1"/>
    <col min="10" max="10" width="18.59765625" style="125" customWidth="1"/>
    <col min="11" max="11" width="2.09765625" style="125" customWidth="1"/>
    <col min="12" max="12" width="18.59765625" style="125" customWidth="1"/>
    <col min="13" max="13" width="2.09765625" style="125" customWidth="1"/>
    <col min="14" max="14" width="23.8984375" style="125" bestFit="1" customWidth="1"/>
    <col min="15" max="15" width="2.09765625" style="125" customWidth="1"/>
    <col min="16" max="16" width="22.3984375" style="125" bestFit="1" customWidth="1"/>
    <col min="17" max="17" width="2.09765625" style="125" customWidth="1"/>
    <col min="18" max="18" width="21.3984375" style="125" bestFit="1" customWidth="1"/>
    <col min="19" max="19" width="2.09765625" style="125" customWidth="1"/>
    <col min="20" max="20" width="21.3984375" style="125" bestFit="1" customWidth="1"/>
    <col min="21" max="21" width="2.09765625" style="125" customWidth="1"/>
    <col min="22" max="22" width="18.3984375" style="125" customWidth="1"/>
    <col min="23" max="23" width="2.09765625" style="125" customWidth="1"/>
    <col min="24" max="24" width="22.69921875" style="125" bestFit="1" customWidth="1"/>
    <col min="25" max="25" width="1.3984375" style="125" customWidth="1"/>
    <col min="26" max="26" width="23.09765625" style="125" bestFit="1" customWidth="1"/>
    <col min="27" max="27" width="1" style="125" customWidth="1"/>
    <col min="28" max="28" width="26.3984375" style="125" bestFit="1" customWidth="1"/>
    <col min="29" max="29" width="11.59765625" style="125" bestFit="1" customWidth="1"/>
    <col min="30" max="16384" width="9.09765625" style="125"/>
  </cols>
  <sheetData>
    <row r="1" spans="1:28" ht="23">
      <c r="A1" s="247" t="s">
        <v>220</v>
      </c>
      <c r="B1" s="247"/>
      <c r="C1" s="247"/>
      <c r="D1" s="211"/>
      <c r="E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S1" s="247"/>
      <c r="T1" s="247"/>
      <c r="U1" s="247"/>
      <c r="V1" s="247"/>
      <c r="W1" s="247"/>
      <c r="Y1" s="247"/>
      <c r="Z1" s="247"/>
      <c r="AA1" s="247"/>
    </row>
    <row r="2" spans="1:28" ht="23">
      <c r="A2" s="247" t="s">
        <v>148</v>
      </c>
      <c r="B2" s="247"/>
      <c r="C2" s="247"/>
      <c r="D2" s="211"/>
      <c r="E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S2" s="247"/>
      <c r="T2" s="247"/>
      <c r="U2" s="247"/>
      <c r="V2" s="247"/>
      <c r="W2" s="247"/>
      <c r="Y2" s="247"/>
      <c r="Z2" s="247"/>
      <c r="AA2" s="247"/>
    </row>
    <row r="3" spans="1:28" ht="23">
      <c r="A3" s="248"/>
      <c r="B3" s="248"/>
      <c r="C3" s="248"/>
      <c r="D3" s="211"/>
      <c r="E3" s="248"/>
      <c r="F3" s="12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128"/>
      <c r="S3" s="248"/>
      <c r="T3" s="248"/>
      <c r="U3" s="248"/>
      <c r="V3" s="248"/>
      <c r="W3" s="248"/>
      <c r="X3" s="128"/>
      <c r="Y3" s="248"/>
      <c r="Z3" s="248"/>
      <c r="AA3" s="248"/>
      <c r="AB3" s="249" t="s">
        <v>2</v>
      </c>
    </row>
    <row r="4" spans="1:28" ht="22">
      <c r="D4" s="278" t="s">
        <v>4</v>
      </c>
      <c r="E4" s="278"/>
      <c r="F4" s="278"/>
      <c r="G4" s="278"/>
      <c r="H4" s="278"/>
      <c r="I4" s="278"/>
      <c r="J4" s="278"/>
      <c r="K4" s="278"/>
      <c r="L4" s="278"/>
      <c r="M4" s="278"/>
      <c r="N4" s="278"/>
      <c r="O4" s="278"/>
      <c r="P4" s="278"/>
      <c r="Q4" s="278"/>
      <c r="R4" s="278"/>
      <c r="S4" s="278"/>
      <c r="T4" s="278"/>
      <c r="U4" s="278"/>
      <c r="V4" s="278"/>
      <c r="W4" s="278"/>
      <c r="X4" s="278"/>
      <c r="Y4" s="278"/>
      <c r="Z4" s="278"/>
      <c r="AA4" s="278"/>
      <c r="AB4" s="278"/>
    </row>
    <row r="5" spans="1:28" ht="22"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286" t="s">
        <v>84</v>
      </c>
      <c r="S5" s="286"/>
      <c r="T5" s="286"/>
      <c r="U5" s="286"/>
      <c r="V5" s="286"/>
      <c r="W5" s="286"/>
      <c r="X5" s="286"/>
      <c r="Y5" s="93"/>
      <c r="Z5" s="93"/>
      <c r="AA5" s="93"/>
      <c r="AB5" s="250"/>
    </row>
    <row r="6" spans="1:28" ht="22"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186"/>
      <c r="S6" s="186"/>
      <c r="T6" s="13"/>
      <c r="U6" s="186"/>
      <c r="V6" s="13" t="s">
        <v>156</v>
      </c>
      <c r="W6" s="186"/>
      <c r="X6" s="186"/>
      <c r="Y6" s="93"/>
      <c r="Z6" s="93"/>
      <c r="AA6" s="93"/>
      <c r="AB6" s="250"/>
    </row>
    <row r="7" spans="1:28" ht="22"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186"/>
      <c r="S7" s="186"/>
      <c r="T7" s="13" t="s">
        <v>152</v>
      </c>
      <c r="U7" s="186"/>
      <c r="V7" s="13" t="s">
        <v>153</v>
      </c>
      <c r="W7" s="186"/>
      <c r="X7" s="186"/>
      <c r="Y7" s="93"/>
      <c r="Z7" s="93"/>
      <c r="AA7" s="93"/>
      <c r="AB7" s="250"/>
    </row>
    <row r="8" spans="1:28" ht="22">
      <c r="D8" s="93"/>
      <c r="E8" s="93"/>
      <c r="F8" s="93"/>
      <c r="G8" s="93"/>
      <c r="H8" s="93"/>
      <c r="I8" s="93"/>
      <c r="J8" s="186" t="s">
        <v>151</v>
      </c>
      <c r="K8" s="93"/>
      <c r="L8" s="93"/>
      <c r="M8" s="93"/>
      <c r="N8" s="93"/>
      <c r="O8" s="93"/>
      <c r="P8" s="93"/>
      <c r="Q8" s="93"/>
      <c r="R8" s="93"/>
      <c r="S8" s="93"/>
      <c r="T8" s="13" t="s">
        <v>157</v>
      </c>
      <c r="U8" s="93"/>
      <c r="V8" s="13" t="s">
        <v>158</v>
      </c>
      <c r="W8" s="93"/>
      <c r="X8" s="186" t="s">
        <v>85</v>
      </c>
      <c r="Y8" s="93"/>
      <c r="Z8" s="93"/>
      <c r="AA8" s="93"/>
      <c r="AB8" s="250"/>
    </row>
    <row r="9" spans="1:28" ht="22">
      <c r="A9" s="127"/>
      <c r="B9" s="127"/>
      <c r="C9" s="127"/>
      <c r="D9" s="127" t="s">
        <v>68</v>
      </c>
      <c r="E9" s="127"/>
      <c r="F9" s="127"/>
      <c r="G9" s="93"/>
      <c r="H9" s="93"/>
      <c r="I9" s="93"/>
      <c r="J9" s="186" t="s">
        <v>221</v>
      </c>
      <c r="K9" s="93"/>
      <c r="L9" s="93"/>
      <c r="M9" s="93"/>
      <c r="N9" s="186" t="s">
        <v>79</v>
      </c>
      <c r="O9" s="186"/>
      <c r="P9" s="186"/>
      <c r="Q9" s="93"/>
      <c r="R9" s="183" t="s">
        <v>338</v>
      </c>
      <c r="S9" s="13"/>
      <c r="T9" s="13" t="s">
        <v>162</v>
      </c>
      <c r="U9" s="13"/>
      <c r="V9" s="13" t="s">
        <v>163</v>
      </c>
      <c r="W9" s="13"/>
      <c r="X9" s="1" t="s">
        <v>165</v>
      </c>
      <c r="Y9" s="127"/>
      <c r="Z9" s="186" t="s">
        <v>166</v>
      </c>
      <c r="AA9" s="127"/>
      <c r="AB9" s="250"/>
    </row>
    <row r="10" spans="1:28">
      <c r="A10" s="127"/>
      <c r="B10" s="127"/>
      <c r="C10" s="127"/>
      <c r="D10" s="127" t="s">
        <v>168</v>
      </c>
      <c r="E10" s="127"/>
      <c r="F10" s="127" t="s">
        <v>169</v>
      </c>
      <c r="G10" s="127"/>
      <c r="H10" s="127"/>
      <c r="I10" s="127"/>
      <c r="J10" s="127" t="s">
        <v>222</v>
      </c>
      <c r="K10" s="127"/>
      <c r="L10" s="127" t="s">
        <v>172</v>
      </c>
      <c r="M10" s="127"/>
      <c r="N10" s="127" t="s">
        <v>173</v>
      </c>
      <c r="O10" s="127"/>
      <c r="P10" s="127" t="s">
        <v>174</v>
      </c>
      <c r="Q10" s="127"/>
      <c r="R10" s="183" t="s">
        <v>339</v>
      </c>
      <c r="S10" s="13"/>
      <c r="T10" s="13" t="s">
        <v>176</v>
      </c>
      <c r="U10" s="13"/>
      <c r="V10" s="13" t="s">
        <v>177</v>
      </c>
      <c r="W10" s="13"/>
      <c r="X10" s="127" t="s">
        <v>179</v>
      </c>
      <c r="Y10" s="127"/>
      <c r="Z10" s="1" t="s">
        <v>180</v>
      </c>
      <c r="AA10" s="127"/>
      <c r="AB10" s="127" t="s">
        <v>167</v>
      </c>
    </row>
    <row r="11" spans="1:28">
      <c r="A11" s="239"/>
      <c r="B11" s="69" t="s">
        <v>6</v>
      </c>
      <c r="C11" s="69"/>
      <c r="D11" s="23" t="s">
        <v>183</v>
      </c>
      <c r="E11" s="239"/>
      <c r="F11" s="23" t="s">
        <v>224</v>
      </c>
      <c r="G11" s="239"/>
      <c r="H11" s="17" t="s">
        <v>185</v>
      </c>
      <c r="I11" s="129"/>
      <c r="J11" s="23" t="s">
        <v>225</v>
      </c>
      <c r="K11" s="239"/>
      <c r="L11" s="23" t="s">
        <v>188</v>
      </c>
      <c r="M11" s="239"/>
      <c r="N11" s="23" t="s">
        <v>189</v>
      </c>
      <c r="O11" s="241"/>
      <c r="P11" s="23" t="s">
        <v>190</v>
      </c>
      <c r="Q11" s="239"/>
      <c r="R11" s="14" t="s">
        <v>7</v>
      </c>
      <c r="S11" s="13"/>
      <c r="T11" s="14" t="s">
        <v>191</v>
      </c>
      <c r="U11" s="13"/>
      <c r="V11" s="14" t="s">
        <v>192</v>
      </c>
      <c r="W11" s="13"/>
      <c r="X11" s="23" t="s">
        <v>67</v>
      </c>
      <c r="Y11" s="239"/>
      <c r="Z11" s="23" t="s">
        <v>194</v>
      </c>
      <c r="AA11" s="239"/>
      <c r="AB11" s="23" t="s">
        <v>181</v>
      </c>
    </row>
    <row r="13" spans="1:28" ht="22">
      <c r="A13" s="233" t="s">
        <v>321</v>
      </c>
      <c r="B13" s="148"/>
      <c r="C13" s="148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126"/>
      <c r="W13" s="126"/>
      <c r="X13" s="126"/>
      <c r="Y13" s="126"/>
      <c r="Z13" s="126"/>
      <c r="AA13" s="126"/>
      <c r="AB13" s="126"/>
    </row>
    <row r="14" spans="1:28" ht="22">
      <c r="A14" s="148" t="s">
        <v>197</v>
      </c>
      <c r="B14" s="148"/>
      <c r="C14" s="148"/>
      <c r="D14" s="251">
        <v>8611242</v>
      </c>
      <c r="E14" s="251"/>
      <c r="F14" s="251">
        <v>56408882</v>
      </c>
      <c r="G14" s="251"/>
      <c r="H14" s="251">
        <v>3470021</v>
      </c>
      <c r="I14" s="251"/>
      <c r="J14" s="251">
        <v>490423</v>
      </c>
      <c r="K14" s="251"/>
      <c r="L14" s="251">
        <v>929166</v>
      </c>
      <c r="M14" s="251"/>
      <c r="N14" s="251">
        <v>53255089</v>
      </c>
      <c r="O14" s="251"/>
      <c r="P14" s="60">
        <v>0</v>
      </c>
      <c r="Q14" s="251"/>
      <c r="R14" s="251">
        <v>2821928</v>
      </c>
      <c r="S14" s="251"/>
      <c r="T14" s="122">
        <v>-58374</v>
      </c>
      <c r="U14" s="122"/>
      <c r="V14" s="122">
        <v>410167</v>
      </c>
      <c r="W14" s="251"/>
      <c r="X14" s="60">
        <f>SUM(R14,T14,V14)</f>
        <v>3173721</v>
      </c>
      <c r="Y14" s="251"/>
      <c r="Z14" s="122">
        <v>15000000</v>
      </c>
      <c r="AA14" s="251"/>
      <c r="AB14" s="55">
        <f>SUM(D14:P14,X14:Z14)</f>
        <v>141338544</v>
      </c>
    </row>
    <row r="15" spans="1:28" ht="22">
      <c r="A15" s="148" t="s">
        <v>198</v>
      </c>
      <c r="B15" s="148"/>
      <c r="C15" s="148"/>
      <c r="D15" s="251"/>
      <c r="E15" s="251"/>
      <c r="F15" s="251"/>
      <c r="G15" s="251"/>
      <c r="H15" s="251"/>
      <c r="I15" s="251"/>
      <c r="J15" s="251"/>
      <c r="K15" s="251"/>
      <c r="L15" s="251"/>
      <c r="M15" s="251"/>
      <c r="N15" s="251"/>
      <c r="O15" s="251"/>
      <c r="P15" s="251"/>
      <c r="Q15" s="251"/>
      <c r="R15" s="251"/>
      <c r="S15" s="251"/>
      <c r="T15" s="251"/>
      <c r="U15" s="251"/>
      <c r="V15" s="251"/>
      <c r="W15" s="251"/>
      <c r="X15" s="251"/>
      <c r="Y15" s="251"/>
      <c r="Z15" s="251"/>
      <c r="AA15" s="251"/>
      <c r="AB15" s="251"/>
    </row>
    <row r="16" spans="1:28" ht="22">
      <c r="A16" s="235" t="s">
        <v>199</v>
      </c>
      <c r="B16" s="148"/>
      <c r="C16" s="148"/>
      <c r="D16" s="251"/>
      <c r="E16" s="251"/>
      <c r="F16" s="251"/>
      <c r="G16" s="251"/>
      <c r="H16" s="251"/>
      <c r="I16" s="251"/>
      <c r="J16" s="251"/>
      <c r="K16" s="251"/>
      <c r="L16" s="251"/>
      <c r="M16" s="251"/>
      <c r="N16" s="251"/>
      <c r="O16" s="251"/>
      <c r="P16" s="251"/>
      <c r="Q16" s="251"/>
      <c r="R16" s="251"/>
      <c r="S16" s="251"/>
      <c r="T16" s="251"/>
      <c r="U16" s="251"/>
      <c r="V16" s="251"/>
      <c r="W16" s="251"/>
      <c r="X16" s="251"/>
      <c r="Y16" s="251"/>
      <c r="Z16" s="251"/>
      <c r="AA16" s="251"/>
      <c r="AB16" s="251"/>
    </row>
    <row r="17" spans="1:28" ht="22">
      <c r="A17" s="230" t="s">
        <v>226</v>
      </c>
      <c r="B17" s="2">
        <v>12</v>
      </c>
      <c r="C17" s="2"/>
      <c r="D17" s="55">
        <v>0</v>
      </c>
      <c r="E17" s="176"/>
      <c r="F17" s="55">
        <v>0</v>
      </c>
      <c r="G17" s="176"/>
      <c r="H17" s="55">
        <v>0</v>
      </c>
      <c r="I17" s="56"/>
      <c r="J17" s="55">
        <v>0</v>
      </c>
      <c r="K17" s="176"/>
      <c r="L17" s="55">
        <v>0</v>
      </c>
      <c r="M17" s="56"/>
      <c r="N17" s="55">
        <v>-6843678</v>
      </c>
      <c r="O17" s="55"/>
      <c r="P17" s="55">
        <v>0</v>
      </c>
      <c r="Q17" s="176"/>
      <c r="R17" s="55">
        <v>0</v>
      </c>
      <c r="S17" s="176"/>
      <c r="T17" s="55">
        <v>0</v>
      </c>
      <c r="U17" s="56"/>
      <c r="V17" s="55">
        <v>0</v>
      </c>
      <c r="W17" s="176"/>
      <c r="X17" s="60">
        <f>SUM(R17,T17,V17)</f>
        <v>0</v>
      </c>
      <c r="Y17" s="56"/>
      <c r="Z17" s="55">
        <v>0</v>
      </c>
      <c r="AA17" s="55"/>
      <c r="AB17" s="55">
        <f>SUM(D17:P17,X17:Z17)</f>
        <v>-6843678</v>
      </c>
    </row>
    <row r="18" spans="1:28" ht="22">
      <c r="A18" s="230" t="s">
        <v>227</v>
      </c>
      <c r="B18" s="2">
        <v>8</v>
      </c>
      <c r="C18" s="2"/>
      <c r="D18" s="57">
        <v>0</v>
      </c>
      <c r="E18" s="176"/>
      <c r="F18" s="57">
        <v>0</v>
      </c>
      <c r="G18" s="176"/>
      <c r="H18" s="57">
        <v>0</v>
      </c>
      <c r="I18" s="56"/>
      <c r="J18" s="57">
        <v>0</v>
      </c>
      <c r="K18" s="176"/>
      <c r="L18" s="57">
        <v>0</v>
      </c>
      <c r="M18" s="56"/>
      <c r="N18" s="57">
        <v>0</v>
      </c>
      <c r="O18" s="55"/>
      <c r="P18" s="57">
        <v>-6088210</v>
      </c>
      <c r="Q18" s="176"/>
      <c r="R18" s="57">
        <v>0</v>
      </c>
      <c r="S18" s="176"/>
      <c r="T18" s="57">
        <v>0</v>
      </c>
      <c r="U18" s="176"/>
      <c r="V18" s="57">
        <v>0</v>
      </c>
      <c r="W18" s="176"/>
      <c r="X18" s="59">
        <f>SUM(R18,T18,V18)</f>
        <v>0</v>
      </c>
      <c r="Y18" s="176"/>
      <c r="Z18" s="57">
        <v>0</v>
      </c>
      <c r="AA18" s="56"/>
      <c r="AB18" s="57">
        <f>SUM(D18:P18,X18:Z18)</f>
        <v>-6088210</v>
      </c>
    </row>
    <row r="19" spans="1:28" ht="22">
      <c r="A19" s="252" t="s">
        <v>202</v>
      </c>
      <c r="B19" s="148"/>
      <c r="C19" s="148"/>
      <c r="D19" s="59">
        <f>SUM(D17:D18)</f>
        <v>0</v>
      </c>
      <c r="E19" s="15"/>
      <c r="F19" s="59">
        <f>SUM(F17:F18)</f>
        <v>0</v>
      </c>
      <c r="G19" s="15"/>
      <c r="H19" s="59">
        <f>SUM(H17:H18)</f>
        <v>0</v>
      </c>
      <c r="I19" s="15"/>
      <c r="J19" s="59">
        <f>SUM(J17:J18)</f>
        <v>0</v>
      </c>
      <c r="K19" s="15"/>
      <c r="L19" s="59">
        <f>SUM(L17:L18)</f>
        <v>0</v>
      </c>
      <c r="M19" s="15"/>
      <c r="N19" s="59">
        <f>SUM(N17:N18)</f>
        <v>-6843678</v>
      </c>
      <c r="O19" s="60"/>
      <c r="P19" s="59">
        <f>SUM(P17:P18)</f>
        <v>-6088210</v>
      </c>
      <c r="Q19" s="15"/>
      <c r="R19" s="59">
        <f>SUM(R17:R18)</f>
        <v>0</v>
      </c>
      <c r="S19" s="15"/>
      <c r="T19" s="59">
        <f>SUM(T17:T18)</f>
        <v>0</v>
      </c>
      <c r="U19" s="15"/>
      <c r="V19" s="59">
        <f>SUM(V17:V18)</f>
        <v>0</v>
      </c>
      <c r="W19" s="15"/>
      <c r="X19" s="59">
        <f>SUM(R19,T19,V19)</f>
        <v>0</v>
      </c>
      <c r="Y19" s="15"/>
      <c r="Z19" s="59">
        <f>SUM(Z17:Z18)</f>
        <v>0</v>
      </c>
      <c r="AA19" s="15"/>
      <c r="AB19" s="59">
        <f>SUM(D19:P19,X19:Z19)</f>
        <v>-12931888</v>
      </c>
    </row>
    <row r="20" spans="1:28" ht="22">
      <c r="A20" s="148" t="s">
        <v>210</v>
      </c>
      <c r="B20" s="148"/>
      <c r="C20" s="148"/>
      <c r="D20" s="59">
        <f>SUM(D19:D19)</f>
        <v>0</v>
      </c>
      <c r="E20" s="15"/>
      <c r="F20" s="59">
        <f>SUM(F19:F19)</f>
        <v>0</v>
      </c>
      <c r="G20" s="15"/>
      <c r="H20" s="59">
        <f>SUM(H19:H19)</f>
        <v>0</v>
      </c>
      <c r="I20" s="15"/>
      <c r="J20" s="59">
        <f>SUM(J19:J19)</f>
        <v>0</v>
      </c>
      <c r="K20" s="15"/>
      <c r="L20" s="59">
        <f>SUM(L19:L19)</f>
        <v>0</v>
      </c>
      <c r="M20" s="15"/>
      <c r="N20" s="59">
        <f>SUM(N19:N19)</f>
        <v>-6843678</v>
      </c>
      <c r="O20" s="60"/>
      <c r="P20" s="59">
        <f>SUM(P19:P19)</f>
        <v>-6088210</v>
      </c>
      <c r="Q20" s="15"/>
      <c r="R20" s="59">
        <f>SUM(R19:R19)</f>
        <v>0</v>
      </c>
      <c r="S20" s="15"/>
      <c r="T20" s="59">
        <f>SUM(T19:T19)</f>
        <v>0</v>
      </c>
      <c r="U20" s="15"/>
      <c r="V20" s="59">
        <f>SUM(V19:V19)</f>
        <v>0</v>
      </c>
      <c r="W20" s="15"/>
      <c r="X20" s="59">
        <f>SUM(R20,T20,V20)</f>
        <v>0</v>
      </c>
      <c r="Y20" s="15"/>
      <c r="Z20" s="59">
        <f>Z19</f>
        <v>0</v>
      </c>
      <c r="AA20" s="15"/>
      <c r="AB20" s="59">
        <f>SUM(D20:P20,X20:Z20)</f>
        <v>-12931888</v>
      </c>
    </row>
    <row r="21" spans="1:28" ht="22">
      <c r="A21" s="148" t="s">
        <v>211</v>
      </c>
      <c r="B21" s="148"/>
      <c r="C21" s="148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58"/>
      <c r="T21" s="58"/>
      <c r="U21" s="58"/>
      <c r="V21" s="58"/>
      <c r="W21" s="58"/>
      <c r="X21" s="15"/>
      <c r="Y21" s="15"/>
      <c r="Z21" s="15"/>
      <c r="AA21" s="15"/>
      <c r="AB21" s="15"/>
    </row>
    <row r="22" spans="1:28" ht="22">
      <c r="A22" s="18" t="s">
        <v>212</v>
      </c>
      <c r="B22" s="18"/>
      <c r="C22" s="18"/>
      <c r="D22" s="55">
        <v>0</v>
      </c>
      <c r="E22" s="176"/>
      <c r="F22" s="55">
        <v>0</v>
      </c>
      <c r="G22" s="176"/>
      <c r="H22" s="55">
        <v>0</v>
      </c>
      <c r="I22" s="56"/>
      <c r="J22" s="55">
        <v>0</v>
      </c>
      <c r="K22" s="176"/>
      <c r="L22" s="55">
        <v>0</v>
      </c>
      <c r="M22" s="56"/>
      <c r="N22" s="55">
        <v>3805664</v>
      </c>
      <c r="O22" s="55"/>
      <c r="P22" s="55">
        <v>0</v>
      </c>
      <c r="Q22" s="176"/>
      <c r="R22" s="55">
        <v>0</v>
      </c>
      <c r="S22" s="56"/>
      <c r="T22" s="55">
        <v>0</v>
      </c>
      <c r="U22" s="56"/>
      <c r="V22" s="55">
        <v>0</v>
      </c>
      <c r="W22" s="56"/>
      <c r="X22" s="60">
        <f>SUM(R22,T22,V22)</f>
        <v>0</v>
      </c>
      <c r="Y22" s="176"/>
      <c r="Z22" s="55">
        <v>0</v>
      </c>
      <c r="AA22" s="176"/>
      <c r="AB22" s="55">
        <f>SUM(D22:P22,X22:Z22)</f>
        <v>3805664</v>
      </c>
    </row>
    <row r="23" spans="1:28">
      <c r="A23" s="18" t="s">
        <v>213</v>
      </c>
      <c r="B23" s="18"/>
      <c r="C23" s="18"/>
      <c r="D23" s="55"/>
      <c r="E23" s="176"/>
      <c r="F23" s="55"/>
      <c r="G23" s="176"/>
      <c r="H23" s="55"/>
      <c r="I23" s="56"/>
      <c r="J23" s="55"/>
      <c r="K23" s="176"/>
      <c r="L23" s="55"/>
      <c r="M23" s="56"/>
      <c r="N23" s="55"/>
      <c r="O23" s="55"/>
      <c r="P23" s="55"/>
      <c r="Q23" s="176"/>
      <c r="R23" s="55"/>
      <c r="S23" s="56"/>
      <c r="T23" s="55"/>
      <c r="U23" s="56"/>
      <c r="V23" s="55"/>
      <c r="W23" s="56"/>
      <c r="X23" s="55"/>
      <c r="Y23" s="176"/>
      <c r="Z23" s="55"/>
      <c r="AA23" s="176"/>
      <c r="AB23" s="55"/>
    </row>
    <row r="24" spans="1:28" ht="22">
      <c r="A24" s="18" t="s">
        <v>214</v>
      </c>
      <c r="B24" s="18"/>
      <c r="C24" s="18"/>
      <c r="D24" s="55">
        <v>0</v>
      </c>
      <c r="E24" s="176"/>
      <c r="F24" s="55">
        <v>0</v>
      </c>
      <c r="G24" s="176"/>
      <c r="H24" s="55">
        <v>0</v>
      </c>
      <c r="I24" s="56"/>
      <c r="J24" s="55">
        <v>0</v>
      </c>
      <c r="K24" s="176"/>
      <c r="L24" s="55">
        <v>0</v>
      </c>
      <c r="M24" s="56"/>
      <c r="N24" s="55">
        <v>-157348</v>
      </c>
      <c r="O24" s="55"/>
      <c r="P24" s="55">
        <v>0</v>
      </c>
      <c r="Q24" s="176"/>
      <c r="R24" s="55">
        <v>0</v>
      </c>
      <c r="S24" s="56"/>
      <c r="T24" s="55">
        <v>0</v>
      </c>
      <c r="U24" s="56"/>
      <c r="V24" s="55">
        <v>0</v>
      </c>
      <c r="W24" s="56"/>
      <c r="X24" s="60">
        <f>SUM(R24,T24,V24)</f>
        <v>0</v>
      </c>
      <c r="Y24" s="176"/>
      <c r="Z24" s="55">
        <v>0</v>
      </c>
      <c r="AA24" s="176"/>
      <c r="AB24" s="55">
        <f t="shared" ref="AB24:AB27" si="0">SUM(D24:P24,X24:Z24)</f>
        <v>-157348</v>
      </c>
    </row>
    <row r="25" spans="1:28">
      <c r="A25" s="18" t="s">
        <v>215</v>
      </c>
      <c r="B25" s="18"/>
      <c r="C25" s="18"/>
      <c r="D25" s="57">
        <v>0</v>
      </c>
      <c r="E25" s="176"/>
      <c r="F25" s="57">
        <v>0</v>
      </c>
      <c r="G25" s="176"/>
      <c r="H25" s="57">
        <v>0</v>
      </c>
      <c r="I25" s="56"/>
      <c r="J25" s="57">
        <v>0</v>
      </c>
      <c r="K25" s="176"/>
      <c r="L25" s="57">
        <v>0</v>
      </c>
      <c r="M25" s="56"/>
      <c r="N25" s="57">
        <v>0</v>
      </c>
      <c r="O25" s="55"/>
      <c r="P25" s="57">
        <v>0</v>
      </c>
      <c r="Q25" s="176"/>
      <c r="R25" s="57">
        <v>2269579</v>
      </c>
      <c r="S25" s="56"/>
      <c r="T25" s="57">
        <v>-48506</v>
      </c>
      <c r="U25" s="56"/>
      <c r="V25" s="57">
        <v>0</v>
      </c>
      <c r="W25" s="56"/>
      <c r="X25" s="57">
        <f>SUM(R25,T25,V25)</f>
        <v>2221073</v>
      </c>
      <c r="Y25" s="176"/>
      <c r="Z25" s="57">
        <v>0</v>
      </c>
      <c r="AA25" s="176"/>
      <c r="AB25" s="57">
        <f t="shared" si="0"/>
        <v>2221073</v>
      </c>
    </row>
    <row r="26" spans="1:28" ht="22">
      <c r="A26" s="236" t="s">
        <v>216</v>
      </c>
      <c r="B26" s="148"/>
      <c r="C26" s="148"/>
      <c r="D26" s="59">
        <f>SUM(D22:D25)</f>
        <v>0</v>
      </c>
      <c r="E26" s="15"/>
      <c r="F26" s="59">
        <f>SUM(F22:F25)</f>
        <v>0</v>
      </c>
      <c r="G26" s="15"/>
      <c r="H26" s="59">
        <f>SUM(H22:H25)</f>
        <v>0</v>
      </c>
      <c r="I26" s="15"/>
      <c r="J26" s="59">
        <f>SUM(J22:J25)</f>
        <v>0</v>
      </c>
      <c r="K26" s="15"/>
      <c r="L26" s="59">
        <f>SUM(L22:L25)</f>
        <v>0</v>
      </c>
      <c r="M26" s="15"/>
      <c r="N26" s="59">
        <f>SUM(N22:N25)</f>
        <v>3648316</v>
      </c>
      <c r="O26" s="60"/>
      <c r="P26" s="59">
        <f>SUM(P22:P25)</f>
        <v>0</v>
      </c>
      <c r="Q26" s="15"/>
      <c r="R26" s="59">
        <f>SUM(R22:R25)</f>
        <v>2269579</v>
      </c>
      <c r="S26" s="15"/>
      <c r="T26" s="59">
        <f>SUM(T22:T25)</f>
        <v>-48506</v>
      </c>
      <c r="U26" s="15"/>
      <c r="V26" s="59">
        <f>SUM(V22:V25)</f>
        <v>0</v>
      </c>
      <c r="W26" s="15"/>
      <c r="X26" s="59">
        <f>SUM(R26,T26,V26)</f>
        <v>2221073</v>
      </c>
      <c r="Y26" s="15"/>
      <c r="Z26" s="59">
        <f>SUM(Z22:Z25)</f>
        <v>0</v>
      </c>
      <c r="AA26" s="15"/>
      <c r="AB26" s="59">
        <f>SUM(D26:P26,X26:Z26)</f>
        <v>5869389</v>
      </c>
    </row>
    <row r="27" spans="1:28" ht="22">
      <c r="A27" s="18" t="s">
        <v>228</v>
      </c>
      <c r="B27" s="2"/>
      <c r="C27" s="2"/>
      <c r="D27" s="57">
        <v>0</v>
      </c>
      <c r="E27" s="15"/>
      <c r="F27" s="57">
        <v>0</v>
      </c>
      <c r="G27" s="15"/>
      <c r="H27" s="57">
        <v>0</v>
      </c>
      <c r="I27" s="15"/>
      <c r="J27" s="57">
        <v>0</v>
      </c>
      <c r="K27" s="15"/>
      <c r="L27" s="57">
        <v>0</v>
      </c>
      <c r="M27" s="15"/>
      <c r="N27" s="57">
        <v>-752888</v>
      </c>
      <c r="O27" s="55"/>
      <c r="P27" s="57">
        <v>0</v>
      </c>
      <c r="Q27" s="15"/>
      <c r="R27" s="57">
        <v>0</v>
      </c>
      <c r="S27" s="15"/>
      <c r="T27" s="57">
        <v>0</v>
      </c>
      <c r="U27" s="15"/>
      <c r="V27" s="57">
        <v>0</v>
      </c>
      <c r="W27" s="15"/>
      <c r="X27" s="57">
        <f>SUM(R27,T27,V27)</f>
        <v>0</v>
      </c>
      <c r="Y27" s="122"/>
      <c r="Z27" s="57">
        <v>0</v>
      </c>
      <c r="AA27" s="15"/>
      <c r="AB27" s="57">
        <f t="shared" si="0"/>
        <v>-752888</v>
      </c>
    </row>
    <row r="28" spans="1:28" ht="22.5" thickBot="1">
      <c r="A28" s="148" t="s">
        <v>322</v>
      </c>
      <c r="B28" s="148"/>
      <c r="C28" s="148"/>
      <c r="D28" s="85">
        <f>D20+D26+D14+D27</f>
        <v>8611242</v>
      </c>
      <c r="E28" s="122"/>
      <c r="F28" s="85">
        <f>F20+F26+F14+F27</f>
        <v>56408882</v>
      </c>
      <c r="G28" s="122"/>
      <c r="H28" s="85">
        <f>H20+H26+H14+H27</f>
        <v>3470021</v>
      </c>
      <c r="I28" s="122"/>
      <c r="J28" s="85">
        <f>J20+J26+J14+J27</f>
        <v>490423</v>
      </c>
      <c r="K28" s="122"/>
      <c r="L28" s="85">
        <f>L20+L26+L14+L27</f>
        <v>929166</v>
      </c>
      <c r="M28" s="122"/>
      <c r="N28" s="85">
        <f>N20+N26+N14+N27</f>
        <v>49306839</v>
      </c>
      <c r="O28" s="60"/>
      <c r="P28" s="85">
        <f>P20+P26+P14+P27</f>
        <v>-6088210</v>
      </c>
      <c r="Q28" s="122"/>
      <c r="R28" s="85">
        <f>R20+R26+R14+R27</f>
        <v>5091507</v>
      </c>
      <c r="S28" s="122"/>
      <c r="T28" s="85">
        <f>T20+T26+T14+T27</f>
        <v>-106880</v>
      </c>
      <c r="U28" s="122"/>
      <c r="V28" s="85">
        <f>V20+V26+V14+V27</f>
        <v>410167</v>
      </c>
      <c r="W28" s="122"/>
      <c r="X28" s="85">
        <f>X20+X26+X14+X27</f>
        <v>5394794</v>
      </c>
      <c r="Y28" s="122"/>
      <c r="Z28" s="85">
        <f>Z20+Z26+Z14+Z27</f>
        <v>15000000</v>
      </c>
      <c r="AA28" s="122"/>
      <c r="AB28" s="85">
        <f>SUM(D28:P28,X28:Z28)</f>
        <v>133523157</v>
      </c>
    </row>
    <row r="29" spans="1:28" ht="22" thickTop="1"/>
    <row r="30" spans="1:28" ht="22">
      <c r="A30" s="233" t="s">
        <v>323</v>
      </c>
      <c r="B30" s="148"/>
      <c r="C30" s="148"/>
      <c r="D30" s="126"/>
      <c r="E30" s="126"/>
      <c r="F30" s="126"/>
      <c r="G30" s="126"/>
      <c r="H30" s="126"/>
      <c r="I30" s="126"/>
      <c r="J30" s="126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  <c r="W30" s="126"/>
      <c r="X30" s="126"/>
      <c r="Y30" s="126"/>
      <c r="Z30" s="126"/>
      <c r="AA30" s="126"/>
      <c r="AB30" s="126"/>
    </row>
    <row r="31" spans="1:28" ht="22">
      <c r="A31" s="148" t="s">
        <v>217</v>
      </c>
      <c r="B31" s="148"/>
      <c r="C31" s="148"/>
      <c r="D31" s="251">
        <v>8611242</v>
      </c>
      <c r="E31" s="251"/>
      <c r="F31" s="251">
        <v>56408882</v>
      </c>
      <c r="G31" s="251"/>
      <c r="H31" s="251">
        <v>3470021</v>
      </c>
      <c r="I31" s="251"/>
      <c r="J31" s="251">
        <v>490423</v>
      </c>
      <c r="K31" s="251"/>
      <c r="L31" s="251">
        <v>929166</v>
      </c>
      <c r="M31" s="251"/>
      <c r="N31" s="251">
        <v>54224986</v>
      </c>
      <c r="O31" s="251"/>
      <c r="P31" s="60">
        <v>-6088210</v>
      </c>
      <c r="Q31" s="251"/>
      <c r="R31" s="251">
        <v>5091507</v>
      </c>
      <c r="S31" s="251"/>
      <c r="T31" s="122">
        <v>-91992</v>
      </c>
      <c r="U31" s="122"/>
      <c r="V31" s="122">
        <v>410167</v>
      </c>
      <c r="W31" s="251"/>
      <c r="X31" s="251">
        <f>SUM(R31,T31,V31)</f>
        <v>5409682</v>
      </c>
      <c r="Y31" s="251"/>
      <c r="Z31" s="122">
        <v>15000000</v>
      </c>
      <c r="AA31" s="251"/>
      <c r="AB31" s="251">
        <f>SUM(D31:P31,X31:Z31)</f>
        <v>138456192</v>
      </c>
    </row>
    <row r="32" spans="1:28" ht="22">
      <c r="A32" s="148" t="s">
        <v>198</v>
      </c>
      <c r="B32" s="148"/>
      <c r="C32" s="148"/>
      <c r="D32" s="251"/>
      <c r="E32" s="251"/>
      <c r="F32" s="251"/>
      <c r="G32" s="251"/>
      <c r="H32" s="251"/>
      <c r="I32" s="251"/>
      <c r="J32" s="251"/>
      <c r="K32" s="251"/>
      <c r="L32" s="251"/>
      <c r="M32" s="251"/>
      <c r="N32" s="251"/>
      <c r="O32" s="251"/>
      <c r="P32" s="251"/>
      <c r="Q32" s="251"/>
      <c r="R32" s="251"/>
      <c r="S32" s="251"/>
      <c r="T32" s="251"/>
      <c r="U32" s="251"/>
      <c r="V32" s="251"/>
      <c r="W32" s="251"/>
      <c r="X32" s="251"/>
      <c r="Y32" s="251"/>
      <c r="Z32" s="251"/>
      <c r="AA32" s="251"/>
      <c r="AB32" s="251"/>
    </row>
    <row r="33" spans="1:28" ht="22">
      <c r="A33" s="235" t="s">
        <v>199</v>
      </c>
      <c r="B33" s="148"/>
      <c r="C33" s="148"/>
      <c r="D33" s="251"/>
      <c r="E33" s="251"/>
      <c r="F33" s="251"/>
      <c r="G33" s="251"/>
      <c r="H33" s="251"/>
      <c r="I33" s="251"/>
      <c r="J33" s="251"/>
      <c r="K33" s="251"/>
      <c r="L33" s="251"/>
      <c r="M33" s="251"/>
      <c r="N33" s="251"/>
      <c r="O33" s="251"/>
      <c r="P33" s="251"/>
      <c r="Q33" s="251"/>
      <c r="R33" s="251"/>
      <c r="S33" s="251"/>
      <c r="T33" s="251"/>
      <c r="U33" s="251"/>
      <c r="V33" s="251"/>
      <c r="W33" s="251"/>
      <c r="X33" s="251"/>
      <c r="Y33" s="251"/>
      <c r="Z33" s="251"/>
      <c r="AA33" s="251"/>
      <c r="AB33" s="251"/>
    </row>
    <row r="34" spans="1:28" ht="22">
      <c r="A34" s="230" t="s">
        <v>200</v>
      </c>
      <c r="B34" s="2">
        <v>12</v>
      </c>
      <c r="C34" s="2"/>
      <c r="D34" s="57">
        <v>0</v>
      </c>
      <c r="E34" s="192"/>
      <c r="F34" s="57">
        <v>0</v>
      </c>
      <c r="G34" s="192"/>
      <c r="H34" s="57">
        <v>0</v>
      </c>
      <c r="I34" s="56"/>
      <c r="J34" s="57">
        <v>0</v>
      </c>
      <c r="K34" s="192"/>
      <c r="L34" s="57">
        <v>0</v>
      </c>
      <c r="M34" s="56"/>
      <c r="N34" s="57">
        <v>-8413569</v>
      </c>
      <c r="O34" s="55"/>
      <c r="P34" s="57">
        <v>0</v>
      </c>
      <c r="Q34" s="192"/>
      <c r="R34" s="57">
        <v>0</v>
      </c>
      <c r="S34" s="192"/>
      <c r="T34" s="57">
        <v>0</v>
      </c>
      <c r="U34" s="192"/>
      <c r="V34" s="57">
        <v>0</v>
      </c>
      <c r="W34" s="192"/>
      <c r="X34" s="59">
        <f>SUM(R34,T34,V34)</f>
        <v>0</v>
      </c>
      <c r="Y34" s="192"/>
      <c r="Z34" s="57">
        <v>0</v>
      </c>
      <c r="AA34" s="56"/>
      <c r="AB34" s="218">
        <f>SUM(D34:P34,X34:Z34)</f>
        <v>-8413569</v>
      </c>
    </row>
    <row r="35" spans="1:28" ht="22">
      <c r="A35" s="252" t="s">
        <v>202</v>
      </c>
      <c r="B35" s="148"/>
      <c r="C35" s="148"/>
      <c r="D35" s="59">
        <f>SUM(D34)</f>
        <v>0</v>
      </c>
      <c r="E35" s="15"/>
      <c r="F35" s="59">
        <f>SUM(F34)</f>
        <v>0</v>
      </c>
      <c r="G35" s="15"/>
      <c r="H35" s="59">
        <f>SUM(H34)</f>
        <v>0</v>
      </c>
      <c r="I35" s="15"/>
      <c r="J35" s="59">
        <f>SUM(J34)</f>
        <v>0</v>
      </c>
      <c r="K35" s="15"/>
      <c r="L35" s="59">
        <f>SUM(L34)</f>
        <v>0</v>
      </c>
      <c r="M35" s="15"/>
      <c r="N35" s="59">
        <f>SUM(N34:N34)</f>
        <v>-8413569</v>
      </c>
      <c r="O35" s="60"/>
      <c r="P35" s="59">
        <f>SUM(P34:P34)</f>
        <v>0</v>
      </c>
      <c r="Q35" s="15"/>
      <c r="R35" s="59">
        <f>SUM(R34:R34)</f>
        <v>0</v>
      </c>
      <c r="S35" s="15"/>
      <c r="T35" s="59">
        <f>SUM(T34:T34)</f>
        <v>0</v>
      </c>
      <c r="U35" s="15"/>
      <c r="V35" s="59">
        <f>SUM(V34:V34)</f>
        <v>0</v>
      </c>
      <c r="W35" s="15"/>
      <c r="X35" s="59">
        <f>SUM(R35,T35,V35)</f>
        <v>0</v>
      </c>
      <c r="Y35" s="15"/>
      <c r="Z35" s="59">
        <f>SUM(Z34:Z34)</f>
        <v>0</v>
      </c>
      <c r="AA35" s="15"/>
      <c r="AB35" s="59">
        <f>SUM(D35:P35,X35:Z35)</f>
        <v>-8413569</v>
      </c>
    </row>
    <row r="36" spans="1:28" ht="22">
      <c r="A36" s="148" t="s">
        <v>210</v>
      </c>
      <c r="B36" s="148"/>
      <c r="C36" s="148"/>
      <c r="D36" s="59">
        <f>SUM(D35:D35)</f>
        <v>0</v>
      </c>
      <c r="E36" s="15"/>
      <c r="F36" s="59">
        <f>SUM(F35:F35)</f>
        <v>0</v>
      </c>
      <c r="G36" s="15"/>
      <c r="H36" s="59">
        <f>SUM(H35:H35)</f>
        <v>0</v>
      </c>
      <c r="I36" s="15"/>
      <c r="J36" s="59">
        <f>SUM(J35:J35)</f>
        <v>0</v>
      </c>
      <c r="K36" s="15"/>
      <c r="L36" s="59">
        <f>SUM(L35:L35)</f>
        <v>0</v>
      </c>
      <c r="M36" s="15"/>
      <c r="N36" s="59">
        <f>SUM(N35:N35)</f>
        <v>-8413569</v>
      </c>
      <c r="O36" s="60"/>
      <c r="P36" s="59">
        <f>SUM(P35:P35)</f>
        <v>0</v>
      </c>
      <c r="Q36" s="15"/>
      <c r="R36" s="59">
        <f>SUM(R35:R35)</f>
        <v>0</v>
      </c>
      <c r="S36" s="15"/>
      <c r="T36" s="59">
        <f>SUM(T35:T35)</f>
        <v>0</v>
      </c>
      <c r="U36" s="15"/>
      <c r="V36" s="59">
        <f>SUM(V35:V35)</f>
        <v>0</v>
      </c>
      <c r="W36" s="15"/>
      <c r="X36" s="59">
        <f>SUM(R36,T36,V36)</f>
        <v>0</v>
      </c>
      <c r="Y36" s="15"/>
      <c r="Z36" s="59">
        <f>X36</f>
        <v>0</v>
      </c>
      <c r="AA36" s="15"/>
      <c r="AB36" s="59">
        <f>SUM(D36:P36,X36:Z36)</f>
        <v>-8413569</v>
      </c>
    </row>
    <row r="37" spans="1:28" ht="22">
      <c r="A37" s="148" t="s">
        <v>211</v>
      </c>
      <c r="B37" s="148"/>
      <c r="C37" s="148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58"/>
      <c r="T37" s="58"/>
      <c r="U37" s="58"/>
      <c r="V37" s="58"/>
      <c r="W37" s="58"/>
      <c r="X37" s="15"/>
      <c r="Y37" s="15"/>
      <c r="Z37" s="15"/>
      <c r="AA37" s="15"/>
      <c r="AB37" s="15"/>
    </row>
    <row r="38" spans="1:28">
      <c r="A38" s="18" t="s">
        <v>212</v>
      </c>
      <c r="B38" s="18"/>
      <c r="C38" s="18"/>
      <c r="D38" s="131">
        <v>0</v>
      </c>
      <c r="E38" s="176"/>
      <c r="F38" s="131">
        <v>0</v>
      </c>
      <c r="G38" s="176"/>
      <c r="H38" s="131">
        <v>0</v>
      </c>
      <c r="I38" s="90"/>
      <c r="J38" s="131">
        <v>0</v>
      </c>
      <c r="K38" s="176"/>
      <c r="L38" s="131">
        <v>0</v>
      </c>
      <c r="M38" s="90"/>
      <c r="N38" s="131">
        <v>3266377</v>
      </c>
      <c r="O38" s="131"/>
      <c r="P38" s="131">
        <v>0</v>
      </c>
      <c r="Q38" s="176"/>
      <c r="R38" s="131">
        <v>0</v>
      </c>
      <c r="S38" s="90"/>
      <c r="T38" s="131">
        <v>0</v>
      </c>
      <c r="U38" s="90"/>
      <c r="V38" s="131">
        <v>0</v>
      </c>
      <c r="W38" s="90"/>
      <c r="X38" s="131">
        <f>SUM(R38,T38,V38)</f>
        <v>0</v>
      </c>
      <c r="Y38" s="176"/>
      <c r="Z38" s="131">
        <v>0</v>
      </c>
      <c r="AA38" s="176"/>
      <c r="AB38" s="131">
        <f>SUM(D38:P38,X38:Z38)</f>
        <v>3266377</v>
      </c>
    </row>
    <row r="39" spans="1:28">
      <c r="A39" s="18" t="s">
        <v>213</v>
      </c>
      <c r="B39" s="18"/>
      <c r="C39" s="18"/>
      <c r="D39" s="57">
        <v>0</v>
      </c>
      <c r="E39" s="176"/>
      <c r="F39" s="57">
        <v>0</v>
      </c>
      <c r="G39" s="176"/>
      <c r="H39" s="57">
        <v>0</v>
      </c>
      <c r="I39" s="90"/>
      <c r="J39" s="57">
        <v>0</v>
      </c>
      <c r="K39" s="176"/>
      <c r="L39" s="57">
        <v>0</v>
      </c>
      <c r="M39" s="90"/>
      <c r="N39" s="57">
        <v>0</v>
      </c>
      <c r="O39" s="55"/>
      <c r="P39" s="57">
        <v>0</v>
      </c>
      <c r="Q39" s="176"/>
      <c r="R39" s="57">
        <v>0</v>
      </c>
      <c r="S39" s="90"/>
      <c r="T39" s="253">
        <v>-3767</v>
      </c>
      <c r="U39" s="90"/>
      <c r="V39" s="57">
        <v>88000</v>
      </c>
      <c r="W39" s="90"/>
      <c r="X39" s="57">
        <f>SUM(R39,T39,V39)</f>
        <v>84233</v>
      </c>
      <c r="Y39" s="176"/>
      <c r="Z39" s="57">
        <v>0</v>
      </c>
      <c r="AA39" s="176"/>
      <c r="AB39" s="57">
        <f>SUM(D39:P39,X39:Z39)</f>
        <v>84233</v>
      </c>
    </row>
    <row r="40" spans="1:28" ht="22">
      <c r="A40" s="236" t="s">
        <v>216</v>
      </c>
      <c r="B40" s="148"/>
      <c r="C40" s="148"/>
      <c r="D40" s="59">
        <f>SUM(D38:D39)</f>
        <v>0</v>
      </c>
      <c r="E40" s="15"/>
      <c r="F40" s="59">
        <f>SUM(F38:F39)</f>
        <v>0</v>
      </c>
      <c r="G40" s="15"/>
      <c r="H40" s="59">
        <f>SUM(H38:H39)</f>
        <v>0</v>
      </c>
      <c r="I40" s="15"/>
      <c r="J40" s="59">
        <f>SUM(J38:J39)</f>
        <v>0</v>
      </c>
      <c r="K40" s="15"/>
      <c r="L40" s="59">
        <f>SUM(L38:L39)</f>
        <v>0</v>
      </c>
      <c r="M40" s="15"/>
      <c r="N40" s="59">
        <f>SUM(N38:N39)</f>
        <v>3266377</v>
      </c>
      <c r="O40" s="60"/>
      <c r="P40" s="59">
        <f>SUM(P38:P39)</f>
        <v>0</v>
      </c>
      <c r="Q40" s="15"/>
      <c r="R40" s="59">
        <f>SUM(R38:R39)</f>
        <v>0</v>
      </c>
      <c r="S40" s="15"/>
      <c r="T40" s="59">
        <f>SUM(T38:T39)</f>
        <v>-3767</v>
      </c>
      <c r="U40" s="15"/>
      <c r="V40" s="59">
        <f>SUM(V38:V39)</f>
        <v>88000</v>
      </c>
      <c r="W40" s="15"/>
      <c r="X40" s="59">
        <f>SUM(R40,T40,V40)</f>
        <v>84233</v>
      </c>
      <c r="Y40" s="15"/>
      <c r="Z40" s="59">
        <f>SUM(Z38:Z39)</f>
        <v>0</v>
      </c>
      <c r="AA40" s="15"/>
      <c r="AB40" s="59">
        <f>SUM(D40:P40,X40:Z40)</f>
        <v>3350610</v>
      </c>
    </row>
    <row r="41" spans="1:28" ht="22">
      <c r="A41" s="18" t="s">
        <v>228</v>
      </c>
      <c r="B41" s="2"/>
      <c r="C41" s="2"/>
      <c r="D41" s="55">
        <v>0</v>
      </c>
      <c r="E41" s="15"/>
      <c r="F41" s="55">
        <v>0</v>
      </c>
      <c r="G41" s="15"/>
      <c r="H41" s="55">
        <v>0</v>
      </c>
      <c r="I41" s="15"/>
      <c r="J41" s="55">
        <v>0</v>
      </c>
      <c r="K41" s="15"/>
      <c r="L41" s="55">
        <v>0</v>
      </c>
      <c r="M41" s="15"/>
      <c r="N41" s="55">
        <v>-750660</v>
      </c>
      <c r="O41" s="55"/>
      <c r="P41" s="55">
        <v>0</v>
      </c>
      <c r="Q41" s="15"/>
      <c r="R41" s="55">
        <v>0</v>
      </c>
      <c r="S41" s="15"/>
      <c r="T41" s="55">
        <v>0</v>
      </c>
      <c r="U41" s="15"/>
      <c r="V41" s="55">
        <v>0</v>
      </c>
      <c r="W41" s="15"/>
      <c r="X41" s="131">
        <f>SUM(R41,T41,V41)</f>
        <v>0</v>
      </c>
      <c r="Y41" s="122"/>
      <c r="Z41" s="55">
        <v>0</v>
      </c>
      <c r="AA41" s="15"/>
      <c r="AB41" s="55">
        <f>SUM(D41:P41,X41:Z41)</f>
        <v>-750660</v>
      </c>
    </row>
    <row r="42" spans="1:28" ht="22">
      <c r="A42" s="18" t="s">
        <v>219</v>
      </c>
      <c r="B42" s="2"/>
      <c r="C42" s="2"/>
      <c r="D42" s="57">
        <v>0</v>
      </c>
      <c r="E42" s="177"/>
      <c r="F42" s="57">
        <v>0</v>
      </c>
      <c r="G42" s="177"/>
      <c r="H42" s="57">
        <v>0</v>
      </c>
      <c r="I42" s="177"/>
      <c r="J42" s="57">
        <v>0</v>
      </c>
      <c r="K42" s="177"/>
      <c r="L42" s="57">
        <v>0</v>
      </c>
      <c r="M42" s="177"/>
      <c r="N42" s="57">
        <v>3591</v>
      </c>
      <c r="O42" s="55"/>
      <c r="P42" s="57">
        <v>0</v>
      </c>
      <c r="Q42" s="177"/>
      <c r="R42" s="57">
        <v>-3591</v>
      </c>
      <c r="S42" s="177"/>
      <c r="T42" s="57">
        <v>0</v>
      </c>
      <c r="U42" s="177"/>
      <c r="V42" s="57">
        <v>0</v>
      </c>
      <c r="W42" s="177"/>
      <c r="X42" s="57">
        <f>SUM(R42,T42,V42)</f>
        <v>-3591</v>
      </c>
      <c r="Y42" s="60"/>
      <c r="Z42" s="57">
        <v>0</v>
      </c>
      <c r="AA42" s="177"/>
      <c r="AB42" s="57">
        <f>SUM(D42:P42,X42:Z42)</f>
        <v>0</v>
      </c>
    </row>
    <row r="43" spans="1:28" ht="22.5" thickBot="1">
      <c r="A43" s="148" t="s">
        <v>324</v>
      </c>
      <c r="B43" s="148"/>
      <c r="C43" s="148"/>
      <c r="D43" s="254">
        <f>D36+D40+D31+D41+D42</f>
        <v>8611242</v>
      </c>
      <c r="E43" s="122"/>
      <c r="F43" s="254">
        <f>F36+F40+F31+F41+F42</f>
        <v>56408882</v>
      </c>
      <c r="G43" s="122"/>
      <c r="H43" s="254">
        <f>H36+H40+H31+H41+H42</f>
        <v>3470021</v>
      </c>
      <c r="I43" s="122"/>
      <c r="J43" s="254">
        <f>J36+J40+J31+J41+J42</f>
        <v>490423</v>
      </c>
      <c r="K43" s="122"/>
      <c r="L43" s="254">
        <f>L36+L40+L31+L41+L42</f>
        <v>929166</v>
      </c>
      <c r="M43" s="122"/>
      <c r="N43" s="254">
        <f>N36+N40+N31+N41+N42</f>
        <v>48330725</v>
      </c>
      <c r="O43" s="60"/>
      <c r="P43" s="254">
        <f>P36+P40+P31+P41+P42</f>
        <v>-6088210</v>
      </c>
      <c r="Q43" s="122"/>
      <c r="R43" s="254">
        <f>R36+R40+R31+R41+R42</f>
        <v>5087916</v>
      </c>
      <c r="S43" s="122"/>
      <c r="T43" s="254">
        <f>T36+T40+T31+T41+T42</f>
        <v>-95759</v>
      </c>
      <c r="U43" s="122"/>
      <c r="V43" s="254">
        <f>V36+V40+V31+V41+V42</f>
        <v>498167</v>
      </c>
      <c r="W43" s="122"/>
      <c r="X43" s="254">
        <f>X36+X40+X31+X41+X42</f>
        <v>5490324</v>
      </c>
      <c r="Y43" s="122"/>
      <c r="Z43" s="254">
        <f>Z36+Z40+Z31+Z41+Z42</f>
        <v>15000000</v>
      </c>
      <c r="AA43" s="122"/>
      <c r="AB43" s="254">
        <f>AB36+AB40+AB31+AB41+AB42</f>
        <v>132642573</v>
      </c>
    </row>
    <row r="44" spans="1:28" ht="22" thickTop="1"/>
    <row r="45" spans="1:28">
      <c r="N45" s="224"/>
      <c r="AB45" s="224"/>
    </row>
  </sheetData>
  <mergeCells count="2">
    <mergeCell ref="D4:AB4"/>
    <mergeCell ref="R5:X5"/>
  </mergeCells>
  <pageMargins left="0.8" right="0.3" top="0.48" bottom="0.3" header="0.5" footer="0.3"/>
  <pageSetup paperSize="9" scale="39" firstPageNumber="17" orientation="landscape" useFirstPageNumber="1" r:id="rId1"/>
  <headerFooter alignWithMargins="0">
    <oddFooter>&amp;L 
    หมายเหตุประกอบงบการเงินเป็นส่วนหนึ่งของงบการเงินนี้
&amp;C
&amp;P</oddFooter>
  </headerFooter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4"/>
  <sheetViews>
    <sheetView view="pageBreakPreview" zoomScaleNormal="80" zoomScaleSheetLayoutView="100" workbookViewId="0"/>
  </sheetViews>
  <sheetFormatPr defaultColWidth="9.09765625" defaultRowHeight="23.25" customHeight="1"/>
  <cols>
    <col min="1" max="1" width="53.69921875" style="125" customWidth="1"/>
    <col min="2" max="2" width="8.8984375" style="2" customWidth="1"/>
    <col min="3" max="3" width="13.59765625" style="149" bestFit="1" customWidth="1"/>
    <col min="4" max="4" width="0.8984375" style="149" customWidth="1"/>
    <col min="5" max="5" width="12.69921875" style="149" customWidth="1"/>
    <col min="6" max="6" width="0.8984375" style="149" customWidth="1"/>
    <col min="7" max="7" width="12.8984375" style="149" customWidth="1"/>
    <col min="8" max="8" width="1" style="149" customWidth="1"/>
    <col min="9" max="9" width="14" style="149" customWidth="1"/>
    <col min="10" max="10" width="9.09765625" style="64"/>
    <col min="11" max="11" width="13.8984375" style="64" bestFit="1" customWidth="1"/>
    <col min="12" max="12" width="20.69921875" style="64" customWidth="1"/>
    <col min="13" max="16384" width="9.09765625" style="149"/>
  </cols>
  <sheetData>
    <row r="1" spans="1:12" ht="22.75" customHeight="1">
      <c r="A1" s="265" t="s">
        <v>0</v>
      </c>
      <c r="B1" s="92"/>
      <c r="G1" s="284"/>
      <c r="H1" s="284"/>
      <c r="I1" s="284"/>
    </row>
    <row r="2" spans="1:12" ht="22.75" customHeight="1">
      <c r="A2" s="265" t="s">
        <v>229</v>
      </c>
      <c r="B2" s="92"/>
      <c r="G2" s="284"/>
      <c r="H2" s="284"/>
      <c r="I2" s="284"/>
    </row>
    <row r="3" spans="1:12" ht="21.25" customHeight="1">
      <c r="A3" s="93"/>
      <c r="B3" s="3"/>
      <c r="H3" s="4" t="s">
        <v>2</v>
      </c>
    </row>
    <row r="4" spans="1:12" ht="21.25" customHeight="1">
      <c r="A4" s="186"/>
      <c r="B4" s="149"/>
      <c r="C4" s="278" t="s">
        <v>3</v>
      </c>
      <c r="D4" s="278"/>
      <c r="E4" s="278"/>
      <c r="F4" s="34"/>
      <c r="G4" s="278" t="s">
        <v>4</v>
      </c>
      <c r="H4" s="278"/>
      <c r="I4" s="278"/>
    </row>
    <row r="5" spans="1:12" ht="24" customHeight="1">
      <c r="A5" s="186"/>
      <c r="B5" s="149"/>
      <c r="C5" s="281" t="s">
        <v>325</v>
      </c>
      <c r="D5" s="281"/>
      <c r="E5" s="281"/>
      <c r="F5" s="68"/>
      <c r="G5" s="281" t="s">
        <v>325</v>
      </c>
      <c r="H5" s="281"/>
      <c r="I5" s="281"/>
    </row>
    <row r="6" spans="1:12" ht="21.25" customHeight="1">
      <c r="A6" s="186"/>
      <c r="B6" s="149"/>
      <c r="C6" s="279" t="s">
        <v>316</v>
      </c>
      <c r="D6" s="279"/>
      <c r="E6" s="279"/>
      <c r="F6" s="184"/>
      <c r="G6" s="279" t="s">
        <v>316</v>
      </c>
      <c r="H6" s="279"/>
      <c r="I6" s="279"/>
    </row>
    <row r="7" spans="1:12" s="22" customFormat="1" ht="21.75" customHeight="1">
      <c r="A7" s="186"/>
      <c r="B7" s="2" t="s">
        <v>6</v>
      </c>
      <c r="C7" s="257">
        <v>2564</v>
      </c>
      <c r="D7" s="35"/>
      <c r="E7" s="257">
        <v>2563</v>
      </c>
      <c r="F7" s="21"/>
      <c r="G7" s="257">
        <v>2564</v>
      </c>
      <c r="H7" s="35"/>
      <c r="I7" s="257">
        <v>2563</v>
      </c>
      <c r="J7" s="157"/>
      <c r="K7" s="157"/>
      <c r="L7" s="157"/>
    </row>
    <row r="8" spans="1:12" ht="21.25" customHeight="1">
      <c r="A8" s="252" t="s">
        <v>230</v>
      </c>
      <c r="B8" s="8"/>
      <c r="C8" s="151"/>
      <c r="D8" s="151"/>
      <c r="E8" s="151"/>
      <c r="F8" s="151"/>
      <c r="G8" s="151"/>
      <c r="H8" s="151"/>
      <c r="I8" s="151"/>
    </row>
    <row r="9" spans="1:12" ht="21.25" customHeight="1">
      <c r="A9" s="125" t="s">
        <v>114</v>
      </c>
      <c r="C9" s="150">
        <v>8261489</v>
      </c>
      <c r="D9" s="150"/>
      <c r="E9" s="150">
        <v>28311016</v>
      </c>
      <c r="F9" s="150"/>
      <c r="G9" s="150">
        <v>3266377</v>
      </c>
      <c r="H9" s="150"/>
      <c r="I9" s="150">
        <v>3805664</v>
      </c>
    </row>
    <row r="10" spans="1:12" ht="21.25" customHeight="1">
      <c r="A10" s="266" t="s">
        <v>231</v>
      </c>
      <c r="C10" s="150"/>
      <c r="D10" s="150"/>
      <c r="E10" s="150"/>
      <c r="F10" s="150"/>
      <c r="G10" s="150"/>
      <c r="H10" s="150"/>
      <c r="I10" s="150"/>
    </row>
    <row r="11" spans="1:12" ht="21.25" customHeight="1">
      <c r="A11" s="125" t="s">
        <v>232</v>
      </c>
      <c r="C11" s="150">
        <v>15649227</v>
      </c>
      <c r="D11" s="150"/>
      <c r="E11" s="150">
        <v>15312526</v>
      </c>
      <c r="F11" s="150"/>
      <c r="G11" s="150">
        <v>1190531</v>
      </c>
      <c r="H11" s="150"/>
      <c r="I11" s="150">
        <v>1221844</v>
      </c>
    </row>
    <row r="12" spans="1:12" ht="21.25" customHeight="1">
      <c r="A12" s="125" t="s">
        <v>233</v>
      </c>
      <c r="C12" s="150">
        <v>880009</v>
      </c>
      <c r="D12" s="150"/>
      <c r="E12" s="150">
        <v>1031544</v>
      </c>
      <c r="F12" s="150"/>
      <c r="G12" s="150">
        <v>4657</v>
      </c>
      <c r="H12" s="150"/>
      <c r="I12" s="150">
        <v>5009</v>
      </c>
    </row>
    <row r="13" spans="1:12" ht="21.25" customHeight="1">
      <c r="A13" s="125" t="s">
        <v>234</v>
      </c>
      <c r="C13" s="150">
        <v>4758601</v>
      </c>
      <c r="D13" s="150"/>
      <c r="E13" s="150">
        <v>4428001</v>
      </c>
      <c r="F13" s="150"/>
      <c r="G13" s="150">
        <v>77713</v>
      </c>
      <c r="H13" s="150"/>
      <c r="I13" s="150">
        <v>105656</v>
      </c>
    </row>
    <row r="14" spans="1:12" ht="21.25" customHeight="1">
      <c r="A14" s="125" t="s">
        <v>342</v>
      </c>
      <c r="C14" s="150"/>
      <c r="D14" s="150"/>
      <c r="E14" s="150"/>
      <c r="F14" s="150"/>
      <c r="G14" s="150"/>
      <c r="H14" s="150"/>
      <c r="I14" s="150"/>
    </row>
    <row r="15" spans="1:12" ht="21.25" customHeight="1">
      <c r="A15" s="125" t="s">
        <v>235</v>
      </c>
      <c r="B15" s="2">
        <v>13</v>
      </c>
      <c r="C15" s="150">
        <v>22207</v>
      </c>
      <c r="D15" s="150"/>
      <c r="E15" s="150">
        <v>101057</v>
      </c>
      <c r="G15" s="37">
        <v>-59144</v>
      </c>
      <c r="I15" s="37">
        <v>12973</v>
      </c>
    </row>
    <row r="16" spans="1:12" ht="21.25" customHeight="1">
      <c r="A16" s="125" t="s">
        <v>236</v>
      </c>
      <c r="C16" s="150">
        <v>130210</v>
      </c>
      <c r="D16" s="150"/>
      <c r="E16" s="150">
        <v>-10583</v>
      </c>
      <c r="F16" s="150"/>
      <c r="G16" s="150">
        <v>-25691</v>
      </c>
      <c r="H16" s="150"/>
      <c r="I16" s="150">
        <v>-50980</v>
      </c>
    </row>
    <row r="17" spans="1:9" ht="21.25" customHeight="1">
      <c r="A17" s="125" t="s">
        <v>96</v>
      </c>
      <c r="C17" s="150">
        <v>-581599</v>
      </c>
      <c r="D17" s="150"/>
      <c r="E17" s="150">
        <v>-726065</v>
      </c>
      <c r="F17" s="150"/>
      <c r="G17" s="150">
        <v>-802760</v>
      </c>
      <c r="H17" s="150"/>
      <c r="I17" s="150">
        <v>-1340089</v>
      </c>
    </row>
    <row r="18" spans="1:9" ht="21.25" customHeight="1">
      <c r="A18" s="125" t="s">
        <v>97</v>
      </c>
      <c r="C18" s="150">
        <v>-64008</v>
      </c>
      <c r="D18" s="150"/>
      <c r="E18" s="150">
        <v>-79550</v>
      </c>
      <c r="F18" s="150"/>
      <c r="G18" s="150">
        <v>-5538561</v>
      </c>
      <c r="H18" s="150"/>
      <c r="I18" s="150">
        <v>-5381053</v>
      </c>
    </row>
    <row r="19" spans="1:9" ht="21.25" customHeight="1">
      <c r="A19" s="125" t="s">
        <v>238</v>
      </c>
      <c r="C19" s="150">
        <v>12224017</v>
      </c>
      <c r="D19" s="150"/>
      <c r="E19" s="150">
        <v>12342209</v>
      </c>
      <c r="F19" s="150"/>
      <c r="G19" s="37">
        <v>3917114</v>
      </c>
      <c r="H19" s="150"/>
      <c r="I19" s="150">
        <v>3538938</v>
      </c>
    </row>
    <row r="20" spans="1:9" ht="21.25" customHeight="1">
      <c r="A20" s="125" t="s">
        <v>95</v>
      </c>
      <c r="C20" s="150">
        <v>-2029639</v>
      </c>
      <c r="D20" s="150"/>
      <c r="E20" s="150">
        <v>-1575478</v>
      </c>
      <c r="F20" s="150"/>
      <c r="G20" s="46">
        <v>-361737</v>
      </c>
      <c r="H20" s="150"/>
      <c r="I20" s="46">
        <v>-834055</v>
      </c>
    </row>
    <row r="21" spans="1:9" ht="21.25" customHeight="1">
      <c r="A21" s="125" t="s">
        <v>61</v>
      </c>
      <c r="C21" s="150">
        <v>672090</v>
      </c>
      <c r="D21" s="72"/>
      <c r="E21" s="187">
        <v>639774</v>
      </c>
      <c r="F21" s="72"/>
      <c r="G21" s="79">
        <v>175049</v>
      </c>
      <c r="H21" s="72"/>
      <c r="I21" s="79">
        <v>169857</v>
      </c>
    </row>
    <row r="22" spans="1:9" ht="21.25" customHeight="1">
      <c r="A22" s="125" t="s">
        <v>239</v>
      </c>
      <c r="C22" s="150"/>
      <c r="D22" s="72"/>
      <c r="E22" s="187"/>
      <c r="F22" s="72"/>
      <c r="G22" s="79"/>
      <c r="H22" s="72"/>
      <c r="I22" s="79"/>
    </row>
    <row r="23" spans="1:9" ht="21.25" customHeight="1">
      <c r="A23" s="125" t="s">
        <v>294</v>
      </c>
      <c r="C23" s="150"/>
      <c r="D23" s="72"/>
      <c r="E23" s="187"/>
      <c r="F23" s="72"/>
      <c r="G23" s="79"/>
      <c r="H23" s="72"/>
      <c r="I23" s="79"/>
    </row>
    <row r="24" spans="1:9" ht="21.25" customHeight="1">
      <c r="A24" s="125" t="s">
        <v>295</v>
      </c>
      <c r="C24" s="150">
        <v>112536</v>
      </c>
      <c r="D24" s="150"/>
      <c r="E24" s="187">
        <v>147193</v>
      </c>
      <c r="F24" s="150"/>
      <c r="G24" s="66">
        <v>17816</v>
      </c>
      <c r="H24" s="150"/>
      <c r="I24" s="267">
        <v>17851</v>
      </c>
    </row>
    <row r="25" spans="1:9" ht="21.25" customHeight="1">
      <c r="A25" s="125" t="s">
        <v>144</v>
      </c>
      <c r="C25" s="150">
        <v>-780</v>
      </c>
      <c r="D25" s="150"/>
      <c r="E25" s="87">
        <v>459639</v>
      </c>
      <c r="F25" s="150"/>
      <c r="G25" s="39">
        <v>0</v>
      </c>
      <c r="H25" s="150"/>
      <c r="I25" s="79">
        <v>-58420</v>
      </c>
    </row>
    <row r="26" spans="1:9" ht="21.25" customHeight="1">
      <c r="A26" s="125" t="s">
        <v>240</v>
      </c>
      <c r="C26" s="150">
        <v>-12934</v>
      </c>
      <c r="D26" s="150"/>
      <c r="E26" s="187">
        <v>5588</v>
      </c>
      <c r="F26" s="150"/>
      <c r="G26" s="150">
        <v>-17346</v>
      </c>
      <c r="H26" s="150"/>
      <c r="I26" s="187">
        <v>-75</v>
      </c>
    </row>
    <row r="27" spans="1:9" ht="21.25" customHeight="1">
      <c r="A27" s="125" t="s">
        <v>241</v>
      </c>
      <c r="C27" s="150"/>
      <c r="D27" s="150"/>
      <c r="E27" s="187"/>
      <c r="F27" s="150"/>
      <c r="G27" s="150"/>
      <c r="H27" s="150"/>
      <c r="I27" s="187"/>
    </row>
    <row r="28" spans="1:9" ht="21.25" customHeight="1">
      <c r="A28" s="125" t="s">
        <v>242</v>
      </c>
      <c r="B28" s="2">
        <v>10</v>
      </c>
      <c r="C28" s="150">
        <v>3861391</v>
      </c>
      <c r="D28" s="150"/>
      <c r="E28" s="187">
        <v>479304</v>
      </c>
      <c r="F28" s="150"/>
      <c r="G28" s="46">
        <v>0</v>
      </c>
      <c r="H28" s="150"/>
      <c r="I28" s="46">
        <v>0</v>
      </c>
    </row>
    <row r="29" spans="1:9" ht="21.25" customHeight="1">
      <c r="A29" s="125" t="s">
        <v>336</v>
      </c>
      <c r="C29" s="150"/>
      <c r="D29" s="150"/>
      <c r="E29" s="150"/>
      <c r="F29" s="150"/>
      <c r="G29" s="94"/>
      <c r="H29" s="150"/>
      <c r="I29" s="94"/>
    </row>
    <row r="30" spans="1:9" ht="21.25" customHeight="1">
      <c r="A30" s="268" t="s">
        <v>28</v>
      </c>
      <c r="B30" s="2">
        <v>3</v>
      </c>
      <c r="C30" s="46">
        <v>-486831</v>
      </c>
      <c r="D30" s="150"/>
      <c r="E30" s="187">
        <v>53420</v>
      </c>
      <c r="F30" s="150"/>
      <c r="G30" s="39">
        <v>0</v>
      </c>
      <c r="H30" s="150"/>
      <c r="I30" s="46">
        <v>0</v>
      </c>
    </row>
    <row r="31" spans="1:9" ht="21.25" customHeight="1">
      <c r="A31" s="125" t="s">
        <v>314</v>
      </c>
      <c r="C31" s="150"/>
      <c r="D31" s="150"/>
      <c r="E31" s="150"/>
      <c r="F31" s="150"/>
      <c r="G31" s="39"/>
      <c r="H31" s="150"/>
      <c r="I31" s="46"/>
    </row>
    <row r="32" spans="1:9" ht="21.25" customHeight="1">
      <c r="A32" s="125" t="s">
        <v>343</v>
      </c>
      <c r="C32" s="150">
        <v>3649</v>
      </c>
      <c r="D32" s="150"/>
      <c r="E32" s="39">
        <v>0</v>
      </c>
      <c r="F32" s="150"/>
      <c r="G32" s="39">
        <v>0</v>
      </c>
      <c r="H32" s="150"/>
      <c r="I32" s="46">
        <v>0</v>
      </c>
    </row>
    <row r="33" spans="1:12" ht="21.25" customHeight="1">
      <c r="A33" s="125" t="s">
        <v>310</v>
      </c>
      <c r="C33" s="150">
        <v>-529</v>
      </c>
      <c r="D33" s="150"/>
      <c r="E33" s="39">
        <v>0</v>
      </c>
      <c r="F33" s="150"/>
      <c r="G33" s="39">
        <v>0</v>
      </c>
      <c r="H33" s="150"/>
      <c r="I33" s="46">
        <v>0</v>
      </c>
    </row>
    <row r="34" spans="1:12" ht="21.25" customHeight="1">
      <c r="A34" s="125" t="s">
        <v>110</v>
      </c>
      <c r="C34" s="150"/>
      <c r="D34" s="150"/>
      <c r="E34" s="39"/>
      <c r="F34" s="150"/>
      <c r="G34" s="46"/>
      <c r="H34" s="150"/>
      <c r="I34" s="46"/>
    </row>
    <row r="35" spans="1:12" ht="21.25" customHeight="1">
      <c r="A35" s="125" t="s">
        <v>111</v>
      </c>
      <c r="C35" s="150">
        <v>-1530335</v>
      </c>
      <c r="D35" s="150"/>
      <c r="E35" s="150">
        <v>-6290911</v>
      </c>
      <c r="F35" s="150"/>
      <c r="G35" s="39">
        <v>0</v>
      </c>
      <c r="H35" s="150"/>
      <c r="I35" s="46">
        <v>0</v>
      </c>
    </row>
    <row r="36" spans="1:12" ht="21.25" customHeight="1">
      <c r="A36" s="125" t="s">
        <v>243</v>
      </c>
      <c r="C36" s="9">
        <v>2603233</v>
      </c>
      <c r="D36" s="150"/>
      <c r="E36" s="9">
        <v>7913300</v>
      </c>
      <c r="F36" s="150"/>
      <c r="G36" s="40">
        <v>-884642</v>
      </c>
      <c r="H36" s="150"/>
      <c r="I36" s="40">
        <v>249785</v>
      </c>
    </row>
    <row r="37" spans="1:12" ht="21.25" customHeight="1">
      <c r="C37" s="46">
        <f>SUM(C9:C36)</f>
        <v>44472004</v>
      </c>
      <c r="D37" s="150"/>
      <c r="E37" s="39">
        <f>SUM(E9:E36)</f>
        <v>62541984</v>
      </c>
      <c r="F37" s="150"/>
      <c r="G37" s="46">
        <f>SUM(G9:G36)</f>
        <v>959376</v>
      </c>
      <c r="H37" s="150"/>
      <c r="I37" s="46">
        <f>SUM(I9:I36)</f>
        <v>1462905</v>
      </c>
      <c r="K37" s="255"/>
    </row>
    <row r="38" spans="1:12" ht="23">
      <c r="A38" s="265" t="s">
        <v>0</v>
      </c>
      <c r="B38" s="92"/>
      <c r="G38" s="284"/>
      <c r="H38" s="284"/>
      <c r="I38" s="284"/>
    </row>
    <row r="39" spans="1:12" ht="23">
      <c r="A39" s="265" t="s">
        <v>229</v>
      </c>
      <c r="B39" s="92"/>
      <c r="G39" s="284"/>
      <c r="H39" s="284"/>
      <c r="I39" s="284"/>
    </row>
    <row r="40" spans="1:12" ht="21.75" customHeight="1">
      <c r="A40" s="93"/>
      <c r="B40" s="3"/>
      <c r="H40" s="4" t="s">
        <v>2</v>
      </c>
    </row>
    <row r="41" spans="1:12" ht="22.75" customHeight="1">
      <c r="A41" s="186"/>
      <c r="B41" s="149"/>
      <c r="C41" s="278" t="s">
        <v>3</v>
      </c>
      <c r="D41" s="278"/>
      <c r="E41" s="278"/>
      <c r="F41" s="34"/>
      <c r="G41" s="278" t="s">
        <v>4</v>
      </c>
      <c r="H41" s="278"/>
      <c r="I41" s="278"/>
    </row>
    <row r="42" spans="1:12" ht="22.75" customHeight="1">
      <c r="A42" s="186"/>
      <c r="B42" s="149"/>
      <c r="C42" s="281" t="s">
        <v>325</v>
      </c>
      <c r="D42" s="281"/>
      <c r="E42" s="281"/>
      <c r="F42" s="68"/>
      <c r="G42" s="281" t="s">
        <v>325</v>
      </c>
      <c r="H42" s="281"/>
      <c r="I42" s="281"/>
    </row>
    <row r="43" spans="1:12" s="22" customFormat="1" ht="21.25" customHeight="1">
      <c r="A43" s="186"/>
      <c r="B43" s="149"/>
      <c r="C43" s="279" t="s">
        <v>316</v>
      </c>
      <c r="D43" s="279"/>
      <c r="E43" s="279"/>
      <c r="F43" s="184"/>
      <c r="G43" s="279" t="s">
        <v>316</v>
      </c>
      <c r="H43" s="279"/>
      <c r="I43" s="279"/>
      <c r="J43" s="157"/>
      <c r="K43" s="157"/>
      <c r="L43" s="157"/>
    </row>
    <row r="44" spans="1:12" ht="23.25" customHeight="1">
      <c r="A44" s="186"/>
      <c r="B44" s="4" t="s">
        <v>6</v>
      </c>
      <c r="C44" s="257">
        <v>2564</v>
      </c>
      <c r="D44" s="35"/>
      <c r="E44" s="257">
        <v>2563</v>
      </c>
      <c r="F44" s="21"/>
      <c r="G44" s="257">
        <v>2564</v>
      </c>
      <c r="H44" s="35"/>
      <c r="I44" s="257">
        <v>2563</v>
      </c>
    </row>
    <row r="45" spans="1:12" ht="21.25" customHeight="1">
      <c r="A45" s="252" t="s">
        <v>244</v>
      </c>
      <c r="C45" s="287"/>
      <c r="D45" s="287"/>
      <c r="E45" s="287"/>
      <c r="F45" s="287"/>
      <c r="G45" s="287"/>
      <c r="H45" s="287"/>
      <c r="I45" s="287"/>
    </row>
    <row r="46" spans="1:12" ht="21.25" customHeight="1">
      <c r="A46" s="266" t="s">
        <v>245</v>
      </c>
      <c r="C46" s="151"/>
      <c r="D46" s="151"/>
      <c r="E46" s="151"/>
      <c r="F46" s="151"/>
      <c r="G46" s="151"/>
      <c r="H46" s="151"/>
      <c r="I46" s="151"/>
    </row>
    <row r="47" spans="1:12" ht="21.5">
      <c r="A47" s="125" t="s">
        <v>11</v>
      </c>
      <c r="C47" s="150">
        <v>-3106362</v>
      </c>
      <c r="D47" s="150"/>
      <c r="E47" s="150">
        <v>-2483250</v>
      </c>
      <c r="F47" s="150"/>
      <c r="G47" s="52">
        <v>-1041645</v>
      </c>
      <c r="H47" s="150"/>
      <c r="I47" s="52">
        <v>-638380</v>
      </c>
    </row>
    <row r="48" spans="1:12" ht="21.5">
      <c r="A48" s="125" t="s">
        <v>13</v>
      </c>
      <c r="C48" s="150">
        <v>-10781315</v>
      </c>
      <c r="D48" s="150"/>
      <c r="E48" s="150">
        <v>654731</v>
      </c>
      <c r="F48" s="150"/>
      <c r="G48" s="151">
        <v>-105556</v>
      </c>
      <c r="H48" s="150"/>
      <c r="I48" s="151">
        <v>13405</v>
      </c>
    </row>
    <row r="49" spans="1:9" ht="21.5">
      <c r="A49" s="125" t="s">
        <v>246</v>
      </c>
      <c r="C49" s="150">
        <v>-15909910</v>
      </c>
      <c r="D49" s="150"/>
      <c r="E49" s="150">
        <v>-6552987</v>
      </c>
      <c r="F49" s="150"/>
      <c r="G49" s="151">
        <v>109462</v>
      </c>
      <c r="H49" s="150"/>
      <c r="I49" s="151">
        <v>62285</v>
      </c>
    </row>
    <row r="50" spans="1:9" ht="21.5">
      <c r="A50" s="125" t="s">
        <v>21</v>
      </c>
      <c r="B50" s="95"/>
      <c r="C50" s="46">
        <v>-1951032</v>
      </c>
      <c r="D50" s="150"/>
      <c r="E50" s="150">
        <v>133302</v>
      </c>
      <c r="F50" s="150"/>
      <c r="G50" s="136">
        <v>-44262</v>
      </c>
      <c r="H50" s="150"/>
      <c r="I50" s="52">
        <v>-293588</v>
      </c>
    </row>
    <row r="51" spans="1:9" ht="20.399999999999999" customHeight="1">
      <c r="A51" s="125" t="s">
        <v>15</v>
      </c>
      <c r="B51" s="96"/>
      <c r="C51" s="39">
        <v>0</v>
      </c>
      <c r="D51" s="39"/>
      <c r="E51" s="150">
        <v>7177</v>
      </c>
      <c r="F51" s="150"/>
      <c r="G51" s="46">
        <v>0</v>
      </c>
      <c r="H51" s="150"/>
      <c r="I51" s="46">
        <v>0</v>
      </c>
    </row>
    <row r="52" spans="1:9" ht="20.9" customHeight="1">
      <c r="A52" s="125" t="s">
        <v>38</v>
      </c>
      <c r="B52" s="96"/>
      <c r="C52" s="150">
        <v>420745</v>
      </c>
      <c r="D52" s="150"/>
      <c r="E52" s="150">
        <v>-215640</v>
      </c>
      <c r="F52" s="150"/>
      <c r="G52" s="150">
        <v>27129</v>
      </c>
      <c r="H52" s="150"/>
      <c r="I52" s="39">
        <v>17565</v>
      </c>
    </row>
    <row r="53" spans="1:9" ht="20.9" customHeight="1">
      <c r="A53" s="125" t="s">
        <v>247</v>
      </c>
      <c r="C53" s="150">
        <v>1087134</v>
      </c>
      <c r="D53" s="150"/>
      <c r="E53" s="150">
        <v>-1940627</v>
      </c>
      <c r="F53" s="150"/>
      <c r="G53" s="150">
        <v>-152132</v>
      </c>
      <c r="H53" s="150"/>
      <c r="I53" s="150">
        <v>287357</v>
      </c>
    </row>
    <row r="54" spans="1:9" ht="20.9" customHeight="1">
      <c r="A54" s="125" t="s">
        <v>55</v>
      </c>
      <c r="C54" s="47">
        <v>-902338</v>
      </c>
      <c r="D54" s="151"/>
      <c r="E54" s="47">
        <v>1118654</v>
      </c>
      <c r="F54" s="151"/>
      <c r="G54" s="97">
        <v>620472</v>
      </c>
      <c r="H54" s="151"/>
      <c r="I54" s="97">
        <v>589486</v>
      </c>
    </row>
    <row r="55" spans="1:9" ht="20.9" customHeight="1">
      <c r="A55" s="125" t="s">
        <v>307</v>
      </c>
      <c r="C55" s="46">
        <v>-256103</v>
      </c>
      <c r="D55" s="151"/>
      <c r="E55" s="46">
        <v>356153</v>
      </c>
      <c r="F55" s="151"/>
      <c r="G55" s="46">
        <v>0</v>
      </c>
      <c r="H55" s="151"/>
      <c r="I55" s="46">
        <v>0</v>
      </c>
    </row>
    <row r="56" spans="1:9" ht="21.5">
      <c r="A56" s="125" t="s">
        <v>297</v>
      </c>
      <c r="C56" s="151">
        <v>-202183</v>
      </c>
      <c r="D56" s="151"/>
      <c r="E56" s="151">
        <v>-120706</v>
      </c>
      <c r="F56" s="151"/>
      <c r="G56" s="97">
        <v>-45282</v>
      </c>
      <c r="H56" s="151"/>
      <c r="I56" s="97">
        <v>-12412</v>
      </c>
    </row>
    <row r="57" spans="1:9" ht="21.5">
      <c r="A57" s="125" t="s">
        <v>248</v>
      </c>
      <c r="C57" s="9">
        <v>-7160001</v>
      </c>
      <c r="D57" s="150"/>
      <c r="E57" s="9">
        <v>-6816075</v>
      </c>
      <c r="F57" s="150"/>
      <c r="G57" s="98">
        <v>-8112</v>
      </c>
      <c r="H57" s="62"/>
      <c r="I57" s="98">
        <v>-105757</v>
      </c>
    </row>
    <row r="58" spans="1:9" ht="20.9" customHeight="1">
      <c r="A58" s="126" t="s">
        <v>249</v>
      </c>
      <c r="B58" s="8"/>
      <c r="C58" s="118">
        <f>SUM(C47:C57)+C37</f>
        <v>5710639</v>
      </c>
      <c r="D58" s="11"/>
      <c r="E58" s="118">
        <f>SUM(E47:E57)+E37</f>
        <v>46682716</v>
      </c>
      <c r="F58" s="11"/>
      <c r="G58" s="118">
        <f>SUM(G47:G57)+G37</f>
        <v>319450</v>
      </c>
      <c r="H58" s="11"/>
      <c r="I58" s="118">
        <f>SUM(I47:I57)+I37</f>
        <v>1382866</v>
      </c>
    </row>
    <row r="59" spans="1:9" ht="20.9" customHeight="1">
      <c r="A59" s="126"/>
      <c r="B59" s="8"/>
      <c r="C59" s="27"/>
      <c r="D59" s="11"/>
      <c r="E59" s="27"/>
      <c r="F59" s="11"/>
      <c r="G59" s="27"/>
      <c r="H59" s="11"/>
      <c r="I59" s="27"/>
    </row>
    <row r="60" spans="1:9" ht="20.9" customHeight="1">
      <c r="A60" s="252" t="s">
        <v>250</v>
      </c>
      <c r="B60" s="8"/>
      <c r="C60" s="150"/>
      <c r="D60" s="150"/>
      <c r="E60" s="150"/>
      <c r="F60" s="150"/>
      <c r="G60" s="150"/>
      <c r="H60" s="150"/>
      <c r="I60" s="150"/>
    </row>
    <row r="61" spans="1:9" ht="21.5">
      <c r="A61" s="125" t="s">
        <v>237</v>
      </c>
      <c r="C61" s="151">
        <v>504496</v>
      </c>
      <c r="D61" s="151"/>
      <c r="E61" s="151">
        <v>674022</v>
      </c>
      <c r="F61" s="151"/>
      <c r="G61" s="151">
        <v>794775</v>
      </c>
      <c r="H61" s="151"/>
      <c r="I61" s="151">
        <v>1325629</v>
      </c>
    </row>
    <row r="62" spans="1:9" ht="20.9" customHeight="1">
      <c r="A62" s="125" t="s">
        <v>97</v>
      </c>
      <c r="C62" s="79">
        <v>11228716</v>
      </c>
      <c r="D62" s="150"/>
      <c r="E62" s="79">
        <v>6069872</v>
      </c>
      <c r="F62" s="150"/>
      <c r="G62" s="79">
        <v>5615711</v>
      </c>
      <c r="H62" s="151"/>
      <c r="I62" s="79">
        <v>8303553</v>
      </c>
    </row>
    <row r="63" spans="1:9" ht="20.9" customHeight="1">
      <c r="A63" s="125" t="s">
        <v>251</v>
      </c>
      <c r="C63" s="79"/>
      <c r="D63" s="150"/>
      <c r="E63" s="79"/>
      <c r="F63" s="150"/>
      <c r="G63" s="79"/>
      <c r="H63" s="151"/>
      <c r="I63" s="79"/>
    </row>
    <row r="64" spans="1:9" ht="20.9" customHeight="1">
      <c r="A64" s="125" t="s">
        <v>252</v>
      </c>
      <c r="C64" s="73">
        <v>0</v>
      </c>
      <c r="D64" s="150"/>
      <c r="E64" s="79">
        <v>-15520</v>
      </c>
      <c r="F64" s="150"/>
      <c r="G64" s="79">
        <v>15449025</v>
      </c>
      <c r="H64" s="151"/>
      <c r="I64" s="79">
        <v>14115000</v>
      </c>
    </row>
    <row r="65" spans="1:12" s="125" customFormat="1" ht="21.5">
      <c r="A65" s="125" t="s">
        <v>340</v>
      </c>
      <c r="B65" s="2"/>
      <c r="C65" s="87">
        <v>-460743</v>
      </c>
      <c r="D65" s="150"/>
      <c r="E65" s="73">
        <v>-111472</v>
      </c>
      <c r="F65" s="149"/>
      <c r="G65" s="73">
        <v>0</v>
      </c>
      <c r="H65" s="151"/>
      <c r="I65" s="73">
        <v>0</v>
      </c>
      <c r="J65" s="255"/>
      <c r="K65" s="255"/>
      <c r="L65" s="255"/>
    </row>
    <row r="66" spans="1:12" ht="21.5">
      <c r="A66" s="125" t="s">
        <v>253</v>
      </c>
      <c r="C66" s="151">
        <v>-2032950</v>
      </c>
      <c r="D66" s="151"/>
      <c r="E66" s="151">
        <v>-4930540</v>
      </c>
      <c r="F66" s="151"/>
      <c r="G66" s="151">
        <v>-1372453</v>
      </c>
      <c r="H66" s="151"/>
      <c r="I66" s="151">
        <v>-31111089</v>
      </c>
    </row>
    <row r="67" spans="1:12" ht="21.5">
      <c r="A67" s="125" t="s">
        <v>254</v>
      </c>
      <c r="C67" s="136">
        <v>4307559</v>
      </c>
      <c r="D67" s="151"/>
      <c r="E67" s="151">
        <v>3150461</v>
      </c>
      <c r="F67" s="151"/>
      <c r="G67" s="73">
        <v>2630033</v>
      </c>
      <c r="H67" s="151"/>
      <c r="I67" s="73">
        <v>2154596</v>
      </c>
    </row>
    <row r="68" spans="1:12" ht="21.5">
      <c r="A68" s="125" t="s">
        <v>341</v>
      </c>
      <c r="B68" s="2">
        <v>3</v>
      </c>
      <c r="C68" s="136">
        <v>-1407966</v>
      </c>
      <c r="D68" s="151"/>
      <c r="E68" s="151">
        <v>-1018349</v>
      </c>
      <c r="F68" s="151"/>
      <c r="G68" s="73">
        <v>0</v>
      </c>
      <c r="H68" s="151"/>
      <c r="I68" s="73">
        <v>0</v>
      </c>
    </row>
    <row r="69" spans="1:12" ht="21.5">
      <c r="A69" s="125" t="s">
        <v>296</v>
      </c>
      <c r="C69" s="73">
        <v>0</v>
      </c>
      <c r="D69" s="150"/>
      <c r="E69" s="87">
        <v>-18000</v>
      </c>
      <c r="F69" s="150"/>
      <c r="G69" s="73">
        <v>0</v>
      </c>
      <c r="H69" s="150"/>
      <c r="I69" s="73">
        <v>30000</v>
      </c>
    </row>
    <row r="70" spans="1:12" ht="20.9" customHeight="1">
      <c r="A70" s="125" t="s">
        <v>255</v>
      </c>
      <c r="C70" s="94"/>
      <c r="D70" s="150"/>
      <c r="E70" s="94"/>
      <c r="F70" s="150"/>
      <c r="G70" s="94"/>
      <c r="H70" s="150"/>
    </row>
    <row r="71" spans="1:12" ht="20.9" customHeight="1">
      <c r="A71" s="125" t="s">
        <v>256</v>
      </c>
      <c r="C71" s="151">
        <v>-16340071</v>
      </c>
      <c r="D71" s="151"/>
      <c r="E71" s="151">
        <v>-18827737</v>
      </c>
      <c r="F71" s="151"/>
      <c r="G71" s="151">
        <v>-300286</v>
      </c>
      <c r="H71" s="151"/>
      <c r="I71" s="73">
        <v>-253772</v>
      </c>
    </row>
    <row r="72" spans="1:12" ht="21.5">
      <c r="A72" s="125" t="s">
        <v>257</v>
      </c>
      <c r="I72" s="151"/>
    </row>
    <row r="73" spans="1:12" ht="21.5">
      <c r="A73" s="125" t="s">
        <v>256</v>
      </c>
      <c r="C73" s="151">
        <v>432895</v>
      </c>
      <c r="D73" s="150"/>
      <c r="E73" s="151">
        <v>1172843</v>
      </c>
      <c r="F73" s="150"/>
      <c r="G73" s="151">
        <v>15914</v>
      </c>
      <c r="H73" s="150"/>
      <c r="I73" s="73">
        <v>5549</v>
      </c>
    </row>
    <row r="74" spans="1:12" ht="21.5">
      <c r="A74" s="125" t="s">
        <v>258</v>
      </c>
      <c r="C74" s="150">
        <v>-235706</v>
      </c>
      <c r="D74" s="150"/>
      <c r="E74" s="150">
        <v>-441482</v>
      </c>
      <c r="F74" s="150"/>
      <c r="G74" s="150">
        <v>-1126</v>
      </c>
      <c r="H74" s="150"/>
      <c r="I74" s="151">
        <v>-238</v>
      </c>
    </row>
    <row r="75" spans="1:12" ht="20.9" customHeight="1"/>
    <row r="76" spans="1:12" ht="20.9" customHeight="1">
      <c r="A76" s="265" t="s">
        <v>0</v>
      </c>
      <c r="B76" s="92"/>
      <c r="G76" s="284"/>
      <c r="H76" s="284"/>
      <c r="I76" s="284"/>
    </row>
    <row r="77" spans="1:12" ht="20.9" customHeight="1">
      <c r="A77" s="265" t="s">
        <v>229</v>
      </c>
      <c r="B77" s="92"/>
      <c r="G77" s="284"/>
      <c r="H77" s="284"/>
      <c r="I77" s="284"/>
    </row>
    <row r="78" spans="1:12" ht="22.75" customHeight="1">
      <c r="A78" s="93"/>
      <c r="B78" s="3"/>
      <c r="H78" s="4" t="s">
        <v>2</v>
      </c>
      <c r="I78" s="22"/>
    </row>
    <row r="79" spans="1:12" ht="22.75" customHeight="1">
      <c r="A79" s="186"/>
      <c r="B79" s="149"/>
      <c r="C79" s="278" t="s">
        <v>3</v>
      </c>
      <c r="D79" s="278"/>
      <c r="E79" s="278"/>
      <c r="F79" s="34"/>
      <c r="G79" s="278" t="s">
        <v>4</v>
      </c>
      <c r="H79" s="278"/>
      <c r="I79" s="278"/>
    </row>
    <row r="80" spans="1:12" s="22" customFormat="1" ht="22.75" customHeight="1">
      <c r="A80" s="186"/>
      <c r="B80" s="149"/>
      <c r="C80" s="281" t="s">
        <v>325</v>
      </c>
      <c r="D80" s="281"/>
      <c r="E80" s="281"/>
      <c r="F80" s="68"/>
      <c r="G80" s="281" t="s">
        <v>325</v>
      </c>
      <c r="H80" s="281"/>
      <c r="I80" s="281"/>
      <c r="J80" s="157"/>
      <c r="K80" s="157"/>
      <c r="L80" s="157"/>
    </row>
    <row r="81" spans="1:12" ht="22.75" customHeight="1">
      <c r="A81" s="186"/>
      <c r="B81" s="149"/>
      <c r="C81" s="279" t="s">
        <v>316</v>
      </c>
      <c r="D81" s="279"/>
      <c r="E81" s="279"/>
      <c r="F81" s="184"/>
      <c r="G81" s="279" t="s">
        <v>316</v>
      </c>
      <c r="H81" s="279"/>
      <c r="I81" s="279"/>
    </row>
    <row r="82" spans="1:12" ht="22.75" customHeight="1">
      <c r="A82" s="186"/>
      <c r="B82" s="2" t="s">
        <v>6</v>
      </c>
      <c r="C82" s="257">
        <v>2564</v>
      </c>
      <c r="D82" s="35"/>
      <c r="E82" s="257">
        <v>2563</v>
      </c>
      <c r="F82" s="21"/>
      <c r="G82" s="257">
        <v>2564</v>
      </c>
      <c r="H82" s="35"/>
      <c r="I82" s="257">
        <v>2563</v>
      </c>
    </row>
    <row r="83" spans="1:12" ht="22.75" customHeight="1">
      <c r="A83" s="252" t="s">
        <v>259</v>
      </c>
      <c r="C83" s="44"/>
      <c r="D83" s="35"/>
      <c r="E83" s="44"/>
      <c r="F83" s="21"/>
      <c r="G83" s="44"/>
      <c r="H83" s="35"/>
      <c r="I83" s="44"/>
    </row>
    <row r="84" spans="1:12" ht="22.75" customHeight="1">
      <c r="A84" s="125" t="s">
        <v>260</v>
      </c>
      <c r="C84" s="86">
        <v>29640</v>
      </c>
      <c r="D84" s="151"/>
      <c r="E84" s="86">
        <v>3061</v>
      </c>
      <c r="F84" s="99"/>
      <c r="G84" s="86">
        <v>12</v>
      </c>
      <c r="H84" s="99"/>
      <c r="I84" s="86">
        <v>57</v>
      </c>
    </row>
    <row r="85" spans="1:12" ht="22.75" customHeight="1">
      <c r="A85" s="125" t="s">
        <v>261</v>
      </c>
      <c r="C85" s="151">
        <v>-207</v>
      </c>
      <c r="D85" s="151"/>
      <c r="E85" s="151">
        <v>-106888</v>
      </c>
      <c r="F85" s="150"/>
      <c r="G85" s="73">
        <v>0</v>
      </c>
      <c r="H85" s="150"/>
      <c r="I85" s="73">
        <v>0</v>
      </c>
    </row>
    <row r="86" spans="1:12" ht="22.75" customHeight="1">
      <c r="A86" s="125" t="s">
        <v>313</v>
      </c>
      <c r="C86" s="9">
        <v>-192</v>
      </c>
      <c r="D86" s="150"/>
      <c r="E86" s="61">
        <v>0</v>
      </c>
      <c r="F86" s="150"/>
      <c r="G86" s="61">
        <v>0</v>
      </c>
      <c r="H86" s="150"/>
      <c r="I86" s="61">
        <v>0</v>
      </c>
    </row>
    <row r="87" spans="1:12" ht="22.75" customHeight="1">
      <c r="A87" s="126" t="s">
        <v>262</v>
      </c>
      <c r="B87" s="8"/>
      <c r="C87" s="59">
        <f>SUM(C61:C74)+SUM(C84:C86)</f>
        <v>-3974529</v>
      </c>
      <c r="D87" s="11"/>
      <c r="E87" s="59">
        <f>SUM(E61:E74)+SUM(E84:E86)</f>
        <v>-14399729</v>
      </c>
      <c r="F87" s="11"/>
      <c r="G87" s="59">
        <f>SUM(G61:G74)+SUM(G84:G86)</f>
        <v>22831605</v>
      </c>
      <c r="H87" s="11"/>
      <c r="I87" s="59">
        <f>SUM(I61:I74)+SUM(I84:I86)</f>
        <v>-5430715</v>
      </c>
    </row>
    <row r="88" spans="1:12" ht="22.75" customHeight="1">
      <c r="A88" s="186"/>
      <c r="C88" s="44"/>
      <c r="D88" s="35"/>
      <c r="E88" s="44"/>
      <c r="F88" s="21"/>
      <c r="G88" s="44"/>
      <c r="H88" s="35"/>
      <c r="I88" s="44"/>
    </row>
    <row r="89" spans="1:12" ht="22.75" customHeight="1">
      <c r="A89" s="252" t="s">
        <v>263</v>
      </c>
      <c r="C89" s="151"/>
      <c r="D89" s="151"/>
      <c r="E89" s="151"/>
      <c r="F89" s="151"/>
      <c r="G89" s="151"/>
      <c r="H89" s="151"/>
      <c r="I89" s="151"/>
    </row>
    <row r="90" spans="1:12" ht="22.75" customHeight="1">
      <c r="A90" s="125" t="s">
        <v>264</v>
      </c>
      <c r="B90" s="8"/>
      <c r="C90" s="151"/>
      <c r="D90" s="151"/>
      <c r="E90" s="151"/>
      <c r="F90" s="151"/>
      <c r="G90" s="151"/>
      <c r="H90" s="151"/>
      <c r="I90" s="151"/>
    </row>
    <row r="91" spans="1:12" ht="22.75" customHeight="1">
      <c r="A91" s="125" t="s">
        <v>265</v>
      </c>
      <c r="C91" s="150">
        <v>9831214</v>
      </c>
      <c r="D91" s="150"/>
      <c r="E91" s="150">
        <v>-8542886</v>
      </c>
      <c r="F91" s="150"/>
      <c r="G91" s="73">
        <v>-5400000</v>
      </c>
      <c r="H91" s="150"/>
      <c r="I91" s="73">
        <v>-1350000</v>
      </c>
    </row>
    <row r="92" spans="1:12" ht="22.75" customHeight="1">
      <c r="A92" s="125" t="s">
        <v>266</v>
      </c>
      <c r="C92" s="37">
        <v>-22940762</v>
      </c>
      <c r="D92" s="150"/>
      <c r="E92" s="37">
        <v>10241141</v>
      </c>
      <c r="F92" s="150"/>
      <c r="G92" s="73">
        <v>-13174723</v>
      </c>
      <c r="H92" s="150"/>
      <c r="I92" s="73">
        <v>-651912</v>
      </c>
    </row>
    <row r="93" spans="1:12" s="258" customFormat="1" ht="22.75" customHeight="1">
      <c r="A93" s="125" t="s">
        <v>308</v>
      </c>
      <c r="B93" s="2"/>
      <c r="C93" s="37"/>
      <c r="D93" s="150"/>
      <c r="E93" s="149"/>
      <c r="F93" s="149"/>
      <c r="G93" s="149"/>
      <c r="H93" s="149"/>
      <c r="I93" s="149"/>
      <c r="J93" s="259"/>
      <c r="K93" s="259"/>
      <c r="L93" s="259"/>
    </row>
    <row r="94" spans="1:12" s="258" customFormat="1" ht="23.25" customHeight="1">
      <c r="A94" s="125" t="s">
        <v>309</v>
      </c>
      <c r="B94" s="2"/>
      <c r="C94" s="79">
        <v>778039</v>
      </c>
      <c r="D94" s="151"/>
      <c r="E94" s="73">
        <v>100916</v>
      </c>
      <c r="F94" s="149"/>
      <c r="G94" s="73">
        <v>-13250742</v>
      </c>
      <c r="H94" s="149"/>
      <c r="I94" s="73">
        <v>10299264</v>
      </c>
      <c r="J94" s="259"/>
      <c r="K94" s="259"/>
      <c r="L94" s="259"/>
    </row>
    <row r="95" spans="1:12" ht="23.25" customHeight="1">
      <c r="A95" s="125" t="s">
        <v>267</v>
      </c>
      <c r="C95" s="73">
        <v>0</v>
      </c>
      <c r="D95" s="151"/>
      <c r="E95" s="79">
        <v>14700</v>
      </c>
      <c r="F95" s="151"/>
      <c r="G95" s="73">
        <v>0</v>
      </c>
      <c r="H95" s="151"/>
      <c r="I95" s="73">
        <v>0</v>
      </c>
    </row>
    <row r="96" spans="1:12" ht="23.25" customHeight="1">
      <c r="A96" s="125" t="s">
        <v>268</v>
      </c>
      <c r="C96" s="73">
        <v>-3771960</v>
      </c>
      <c r="D96" s="151"/>
      <c r="E96" s="73">
        <v>-3111647</v>
      </c>
      <c r="F96" s="151"/>
      <c r="G96" s="73">
        <v>-209638</v>
      </c>
      <c r="H96" s="151"/>
      <c r="I96" s="73">
        <v>-179380</v>
      </c>
    </row>
    <row r="97" spans="1:9" ht="23.25" customHeight="1">
      <c r="A97" s="125" t="s">
        <v>269</v>
      </c>
      <c r="B97" s="2">
        <v>8</v>
      </c>
      <c r="C97" s="73">
        <v>-1178400</v>
      </c>
      <c r="D97" s="151"/>
      <c r="E97" s="73">
        <v>-6088210</v>
      </c>
      <c r="F97" s="151"/>
      <c r="G97" s="73">
        <v>0</v>
      </c>
      <c r="H97" s="151"/>
      <c r="I97" s="73">
        <v>-6088210</v>
      </c>
    </row>
    <row r="98" spans="1:9" ht="23.25" customHeight="1">
      <c r="A98" s="125" t="s">
        <v>270</v>
      </c>
      <c r="C98" s="79">
        <v>28070284</v>
      </c>
      <c r="D98" s="150"/>
      <c r="E98" s="79">
        <v>48322573</v>
      </c>
      <c r="F98" s="150"/>
      <c r="G98" s="73">
        <v>0</v>
      </c>
      <c r="H98" s="150"/>
      <c r="I98" s="73">
        <v>0</v>
      </c>
    </row>
    <row r="99" spans="1:9" ht="23.25" customHeight="1">
      <c r="A99" s="125" t="s">
        <v>271</v>
      </c>
      <c r="C99" s="151">
        <v>-16006783</v>
      </c>
      <c r="D99" s="151"/>
      <c r="E99" s="151">
        <v>-31051683</v>
      </c>
      <c r="F99" s="151"/>
      <c r="G99" s="73">
        <v>0</v>
      </c>
      <c r="H99" s="151"/>
      <c r="I99" s="73">
        <v>-259926</v>
      </c>
    </row>
    <row r="100" spans="1:9" ht="22.75" customHeight="1">
      <c r="A100" s="125" t="s">
        <v>272</v>
      </c>
      <c r="B100" s="2">
        <v>7</v>
      </c>
      <c r="C100" s="55">
        <v>45000000</v>
      </c>
      <c r="D100" s="151"/>
      <c r="E100" s="55">
        <v>53641742</v>
      </c>
      <c r="F100" s="151"/>
      <c r="G100" s="73">
        <v>30000000</v>
      </c>
      <c r="H100" s="151"/>
      <c r="I100" s="73">
        <v>25000000</v>
      </c>
    </row>
    <row r="101" spans="1:9" ht="23.25" customHeight="1">
      <c r="A101" s="125" t="s">
        <v>273</v>
      </c>
      <c r="C101" s="55">
        <v>-23658549</v>
      </c>
      <c r="D101" s="151"/>
      <c r="E101" s="55">
        <v>-14933249</v>
      </c>
      <c r="F101" s="151"/>
      <c r="G101" s="73">
        <v>-8500000</v>
      </c>
      <c r="H101" s="151"/>
      <c r="I101" s="73">
        <v>-9560000</v>
      </c>
    </row>
    <row r="102" spans="1:9" ht="23.15" customHeight="1">
      <c r="A102" s="125" t="s">
        <v>274</v>
      </c>
      <c r="C102" s="151">
        <v>-78302</v>
      </c>
      <c r="D102" s="151"/>
      <c r="E102" s="151">
        <v>-579924</v>
      </c>
      <c r="F102" s="151"/>
      <c r="G102" s="73">
        <v>-18184</v>
      </c>
      <c r="H102" s="151"/>
      <c r="I102" s="52">
        <v>-23558</v>
      </c>
    </row>
    <row r="103" spans="1:9" ht="23.25" customHeight="1">
      <c r="A103" s="125" t="s">
        <v>275</v>
      </c>
      <c r="C103" s="151">
        <v>-11876341</v>
      </c>
      <c r="D103" s="151"/>
      <c r="E103" s="151">
        <v>-11680276</v>
      </c>
      <c r="F103" s="151"/>
      <c r="G103" s="151">
        <v>-4339752</v>
      </c>
      <c r="H103" s="151"/>
      <c r="I103" s="151">
        <v>-3823601</v>
      </c>
    </row>
    <row r="104" spans="1:9" ht="23.25" customHeight="1">
      <c r="A104" s="125" t="s">
        <v>276</v>
      </c>
      <c r="C104" s="151">
        <v>-4943035</v>
      </c>
      <c r="D104" s="151"/>
      <c r="E104" s="151">
        <v>-3576785</v>
      </c>
      <c r="F104" s="151"/>
      <c r="G104" s="73">
        <v>0</v>
      </c>
      <c r="H104" s="151"/>
      <c r="I104" s="73">
        <v>0</v>
      </c>
    </row>
    <row r="105" spans="1:9" ht="23.25" customHeight="1">
      <c r="A105" s="125" t="s">
        <v>304</v>
      </c>
      <c r="C105" s="151">
        <v>-7968640</v>
      </c>
      <c r="D105" s="151"/>
      <c r="E105" s="151">
        <v>-6502720</v>
      </c>
      <c r="F105" s="151"/>
      <c r="G105" s="73">
        <v>-8412823</v>
      </c>
      <c r="H105" s="151"/>
      <c r="I105" s="83">
        <v>-6843549</v>
      </c>
    </row>
    <row r="106" spans="1:9" ht="23.25" customHeight="1">
      <c r="A106" s="125" t="s">
        <v>277</v>
      </c>
      <c r="C106" s="151">
        <v>170296</v>
      </c>
      <c r="D106" s="151"/>
      <c r="E106" s="151">
        <v>251590</v>
      </c>
      <c r="F106" s="151"/>
      <c r="G106" s="73">
        <v>0</v>
      </c>
      <c r="H106" s="151"/>
      <c r="I106" s="73">
        <v>0</v>
      </c>
    </row>
    <row r="107" spans="1:9" ht="23.25" customHeight="1">
      <c r="A107" s="125" t="s">
        <v>278</v>
      </c>
      <c r="C107" s="9">
        <v>-3729</v>
      </c>
      <c r="D107" s="151"/>
      <c r="E107" s="9">
        <v>23403</v>
      </c>
      <c r="F107" s="151"/>
      <c r="G107" s="61">
        <v>0</v>
      </c>
      <c r="H107" s="151"/>
      <c r="I107" s="61">
        <v>0</v>
      </c>
    </row>
    <row r="108" spans="1:9" ht="23.25" customHeight="1">
      <c r="A108" s="126" t="s">
        <v>279</v>
      </c>
      <c r="B108" s="8"/>
      <c r="C108" s="59">
        <f>SUM(C91:C107)</f>
        <v>-8576668</v>
      </c>
      <c r="D108" s="11"/>
      <c r="E108" s="59">
        <f>SUM(E91:E107)</f>
        <v>26528685</v>
      </c>
      <c r="F108" s="11"/>
      <c r="G108" s="59">
        <f>SUM(G91:G107)</f>
        <v>-23305862</v>
      </c>
      <c r="H108" s="11"/>
      <c r="I108" s="59">
        <f>SUM(I91:I107)</f>
        <v>6519128</v>
      </c>
    </row>
    <row r="109" spans="1:9" ht="23.25" customHeight="1">
      <c r="A109" s="126"/>
      <c r="B109" s="8"/>
      <c r="C109" s="27"/>
      <c r="D109" s="11"/>
      <c r="E109" s="27"/>
      <c r="F109" s="11"/>
      <c r="G109" s="27"/>
      <c r="H109" s="11"/>
      <c r="I109" s="27"/>
    </row>
    <row r="110" spans="1:9" ht="23.25" customHeight="1">
      <c r="A110" s="126"/>
      <c r="B110" s="8"/>
      <c r="C110" s="27"/>
      <c r="D110" s="11"/>
      <c r="E110" s="27"/>
      <c r="F110" s="11"/>
      <c r="G110" s="27"/>
      <c r="H110" s="11"/>
      <c r="I110" s="27"/>
    </row>
    <row r="111" spans="1:9" ht="23.25" customHeight="1">
      <c r="A111" s="265" t="s">
        <v>0</v>
      </c>
      <c r="B111" s="92"/>
      <c r="G111" s="284"/>
      <c r="H111" s="284"/>
      <c r="I111" s="284"/>
    </row>
    <row r="112" spans="1:9" ht="23.25" customHeight="1">
      <c r="A112" s="265" t="s">
        <v>229</v>
      </c>
      <c r="B112" s="92"/>
      <c r="G112" s="284"/>
      <c r="H112" s="284"/>
      <c r="I112" s="284"/>
    </row>
    <row r="113" spans="1:12" ht="22.75" customHeight="1">
      <c r="A113" s="93"/>
      <c r="B113" s="3"/>
      <c r="H113" s="100" t="s">
        <v>2</v>
      </c>
    </row>
    <row r="114" spans="1:12" s="22" customFormat="1" ht="22.75" customHeight="1">
      <c r="A114" s="186"/>
      <c r="B114" s="149"/>
      <c r="C114" s="278" t="s">
        <v>3</v>
      </c>
      <c r="D114" s="278"/>
      <c r="E114" s="278"/>
      <c r="F114" s="34"/>
      <c r="G114" s="278" t="s">
        <v>4</v>
      </c>
      <c r="H114" s="278"/>
      <c r="I114" s="278"/>
      <c r="J114" s="157"/>
      <c r="K114" s="157"/>
      <c r="L114" s="157"/>
    </row>
    <row r="115" spans="1:12" ht="23.25" customHeight="1">
      <c r="A115" s="186"/>
      <c r="B115" s="149"/>
      <c r="C115" s="281" t="s">
        <v>325</v>
      </c>
      <c r="D115" s="281"/>
      <c r="E115" s="281"/>
      <c r="F115" s="68"/>
      <c r="G115" s="281" t="s">
        <v>325</v>
      </c>
      <c r="H115" s="281"/>
      <c r="I115" s="281"/>
    </row>
    <row r="116" spans="1:12" ht="23.25" customHeight="1">
      <c r="A116" s="186"/>
      <c r="B116" s="149"/>
      <c r="C116" s="279" t="s">
        <v>316</v>
      </c>
      <c r="D116" s="279"/>
      <c r="E116" s="279"/>
      <c r="F116" s="184"/>
      <c r="G116" s="279" t="s">
        <v>316</v>
      </c>
      <c r="H116" s="279"/>
      <c r="I116" s="279"/>
    </row>
    <row r="117" spans="1:12" ht="23.25" customHeight="1">
      <c r="A117" s="186"/>
      <c r="C117" s="257">
        <v>2564</v>
      </c>
      <c r="D117" s="35"/>
      <c r="E117" s="257">
        <v>2563</v>
      </c>
      <c r="F117" s="21"/>
      <c r="G117" s="257">
        <v>2564</v>
      </c>
      <c r="H117" s="35"/>
      <c r="I117" s="257">
        <v>2563</v>
      </c>
    </row>
    <row r="118" spans="1:12" ht="23.25" customHeight="1">
      <c r="A118" s="125" t="s">
        <v>280</v>
      </c>
      <c r="C118" s="44"/>
      <c r="D118" s="35"/>
      <c r="E118" s="44"/>
      <c r="F118" s="21"/>
      <c r="G118" s="44"/>
      <c r="H118" s="35"/>
      <c r="I118" s="44"/>
    </row>
    <row r="119" spans="1:12" ht="23.25" customHeight="1">
      <c r="A119" s="125" t="s">
        <v>281</v>
      </c>
      <c r="C119" s="136">
        <f>C58+C87+C108</f>
        <v>-6840558</v>
      </c>
      <c r="D119" s="37"/>
      <c r="E119" s="136">
        <f>E58+E87+E108</f>
        <v>58811672</v>
      </c>
      <c r="F119" s="37"/>
      <c r="G119" s="136">
        <f>G58+G87+G108</f>
        <v>-154807</v>
      </c>
      <c r="H119" s="37"/>
      <c r="I119" s="136">
        <f>I58+I87+I108</f>
        <v>2471279</v>
      </c>
    </row>
    <row r="120" spans="1:12" ht="23.25" customHeight="1">
      <c r="A120" s="125" t="s">
        <v>282</v>
      </c>
      <c r="D120" s="151"/>
      <c r="F120" s="151"/>
      <c r="G120" s="151"/>
      <c r="H120" s="151"/>
      <c r="I120" s="151"/>
    </row>
    <row r="121" spans="1:12" s="28" customFormat="1" ht="23.25" customHeight="1">
      <c r="A121" s="125" t="s">
        <v>283</v>
      </c>
      <c r="B121" s="2"/>
      <c r="C121" s="9">
        <v>3235681</v>
      </c>
      <c r="D121" s="150"/>
      <c r="E121" s="9">
        <v>684590</v>
      </c>
      <c r="F121" s="150"/>
      <c r="G121" s="9">
        <v>194</v>
      </c>
      <c r="H121" s="150"/>
      <c r="I121" s="9">
        <v>75</v>
      </c>
      <c r="J121" s="104"/>
      <c r="K121" s="104"/>
      <c r="L121" s="104"/>
    </row>
    <row r="122" spans="1:12" ht="23.25" customHeight="1">
      <c r="A122" s="126" t="s">
        <v>284</v>
      </c>
      <c r="B122" s="8"/>
      <c r="C122" s="60">
        <f>SUM(C119:C121)</f>
        <v>-3604877</v>
      </c>
      <c r="D122" s="27"/>
      <c r="E122" s="60">
        <f>SUM(E119:E121)</f>
        <v>59496262</v>
      </c>
      <c r="F122" s="27"/>
      <c r="G122" s="27">
        <f>SUM(G119:G121)</f>
        <v>-154613</v>
      </c>
      <c r="H122" s="27"/>
      <c r="I122" s="27">
        <f>SUM(I119:I121)</f>
        <v>2471354</v>
      </c>
    </row>
    <row r="123" spans="1:12" ht="23.25" customHeight="1">
      <c r="A123" s="125" t="s">
        <v>285</v>
      </c>
      <c r="C123" s="9">
        <v>54406515</v>
      </c>
      <c r="D123" s="151"/>
      <c r="E123" s="9">
        <v>30376585</v>
      </c>
      <c r="F123" s="151"/>
      <c r="G123" s="9">
        <v>2812094</v>
      </c>
      <c r="H123" s="151"/>
      <c r="I123" s="9">
        <v>1062807</v>
      </c>
    </row>
    <row r="124" spans="1:12" ht="23.25" customHeight="1" thickBot="1">
      <c r="A124" s="126" t="s">
        <v>344</v>
      </c>
      <c r="B124" s="8"/>
      <c r="C124" s="59">
        <f>SUM(C122:C123)</f>
        <v>50801638</v>
      </c>
      <c r="D124" s="27"/>
      <c r="E124" s="59">
        <f>SUM(E122:E123)</f>
        <v>89872847</v>
      </c>
      <c r="F124" s="27"/>
      <c r="G124" s="27">
        <f>SUM(G122:G123)</f>
        <v>2657481</v>
      </c>
      <c r="H124" s="27"/>
      <c r="I124" s="27">
        <f>SUM(I122:I123)</f>
        <v>3534161</v>
      </c>
    </row>
    <row r="125" spans="1:12" ht="22.75" customHeight="1" thickTop="1">
      <c r="C125" s="101"/>
      <c r="D125" s="150"/>
      <c r="E125" s="101"/>
      <c r="F125" s="150"/>
      <c r="G125" s="102"/>
      <c r="H125" s="150"/>
      <c r="I125" s="102"/>
    </row>
    <row r="126" spans="1:12" s="3" customFormat="1" ht="23.25" customHeight="1">
      <c r="A126" s="252" t="s">
        <v>286</v>
      </c>
      <c r="B126" s="8"/>
      <c r="C126" s="151"/>
      <c r="D126" s="151"/>
      <c r="E126" s="151"/>
      <c r="F126" s="151"/>
      <c r="G126" s="151"/>
      <c r="H126" s="151"/>
      <c r="I126" s="151"/>
      <c r="J126" s="105"/>
      <c r="K126" s="105"/>
      <c r="L126" s="105"/>
    </row>
    <row r="127" spans="1:12" ht="22.75" customHeight="1">
      <c r="A127" s="269" t="s">
        <v>287</v>
      </c>
      <c r="B127" s="8"/>
      <c r="C127" s="150"/>
      <c r="D127" s="150"/>
      <c r="E127" s="150"/>
      <c r="F127" s="150"/>
      <c r="G127" s="150"/>
      <c r="H127" s="150"/>
      <c r="I127" s="150"/>
    </row>
    <row r="128" spans="1:12" ht="23.25" customHeight="1">
      <c r="A128" s="270" t="s">
        <v>288</v>
      </c>
      <c r="C128" s="150"/>
      <c r="D128" s="150"/>
      <c r="E128" s="150"/>
      <c r="F128" s="150"/>
      <c r="G128" s="150"/>
      <c r="H128" s="150"/>
      <c r="I128" s="150"/>
    </row>
    <row r="129" spans="1:12" ht="23.25" customHeight="1">
      <c r="A129" s="270" t="s">
        <v>10</v>
      </c>
      <c r="C129" s="150">
        <v>52798888</v>
      </c>
      <c r="D129" s="150"/>
      <c r="E129" s="150">
        <v>91924241</v>
      </c>
      <c r="F129" s="150"/>
      <c r="G129" s="150">
        <v>2657481</v>
      </c>
      <c r="H129" s="150"/>
      <c r="I129" s="63">
        <v>3538772</v>
      </c>
    </row>
    <row r="130" spans="1:12" ht="23.25" customHeight="1">
      <c r="A130" s="270" t="s">
        <v>289</v>
      </c>
      <c r="C130" s="9">
        <v>-1997250</v>
      </c>
      <c r="D130" s="150"/>
      <c r="E130" s="9">
        <v>-2051394</v>
      </c>
      <c r="F130" s="150"/>
      <c r="G130" s="61">
        <v>0</v>
      </c>
      <c r="H130" s="150"/>
      <c r="I130" s="9">
        <v>-4611</v>
      </c>
    </row>
    <row r="131" spans="1:12" ht="23.25" customHeight="1" thickBot="1">
      <c r="A131" s="271" t="s">
        <v>290</v>
      </c>
      <c r="B131" s="8"/>
      <c r="C131" s="85">
        <f>SUM(C129:C130)</f>
        <v>50801638</v>
      </c>
      <c r="D131" s="11"/>
      <c r="E131" s="85">
        <f>SUM(E129:E130)</f>
        <v>89872847</v>
      </c>
      <c r="F131" s="11"/>
      <c r="G131" s="10">
        <f>SUM(G129:G130)</f>
        <v>2657481</v>
      </c>
      <c r="H131" s="11"/>
      <c r="I131" s="10">
        <f>SUM(I129:I130)</f>
        <v>3534161</v>
      </c>
      <c r="L131" s="260"/>
    </row>
    <row r="132" spans="1:12" ht="23.25" customHeight="1" thickTop="1">
      <c r="A132" s="271"/>
      <c r="B132" s="8"/>
      <c r="C132" s="60"/>
      <c r="D132" s="11"/>
      <c r="E132" s="60"/>
      <c r="F132" s="11"/>
      <c r="G132" s="27"/>
      <c r="H132" s="11"/>
      <c r="I132" s="27"/>
    </row>
    <row r="133" spans="1:12" ht="23.25" customHeight="1">
      <c r="A133" s="272" t="s">
        <v>291</v>
      </c>
      <c r="B133" s="148"/>
      <c r="C133" s="125"/>
      <c r="D133" s="11"/>
      <c r="E133" s="60"/>
      <c r="F133" s="11"/>
      <c r="G133" s="27"/>
      <c r="H133" s="11"/>
      <c r="I133" s="27"/>
    </row>
    <row r="134" spans="1:12" ht="23.25" customHeight="1">
      <c r="A134" s="273" t="s">
        <v>353</v>
      </c>
      <c r="B134" s="148"/>
      <c r="C134" s="125"/>
      <c r="D134" s="11"/>
      <c r="E134" s="60"/>
      <c r="F134" s="11"/>
      <c r="G134" s="27"/>
      <c r="H134" s="11"/>
      <c r="I134" s="27"/>
    </row>
    <row r="135" spans="1:12" ht="23.25" customHeight="1">
      <c r="A135" s="172" t="s">
        <v>346</v>
      </c>
      <c r="B135" s="148"/>
      <c r="C135" s="125"/>
      <c r="D135" s="11"/>
      <c r="E135" s="60"/>
      <c r="F135" s="11"/>
      <c r="G135" s="27"/>
      <c r="H135" s="11"/>
      <c r="I135" s="27"/>
    </row>
    <row r="136" spans="1:12" ht="12.25" customHeight="1">
      <c r="A136" s="273"/>
      <c r="B136" s="172"/>
      <c r="C136" s="173"/>
      <c r="D136" s="174"/>
      <c r="E136" s="173"/>
      <c r="F136" s="174"/>
      <c r="G136" s="175"/>
      <c r="H136" s="174"/>
      <c r="I136" s="175"/>
    </row>
    <row r="137" spans="1:12" ht="23.25" customHeight="1">
      <c r="A137" s="273" t="s">
        <v>347</v>
      </c>
      <c r="B137" s="125"/>
      <c r="C137" s="125"/>
      <c r="D137" s="125"/>
      <c r="E137" s="125"/>
      <c r="F137" s="125"/>
      <c r="G137" s="125"/>
      <c r="H137" s="125"/>
      <c r="I137" s="125"/>
      <c r="J137" s="255"/>
      <c r="K137" s="255"/>
    </row>
    <row r="138" spans="1:12" ht="23.25" customHeight="1">
      <c r="A138" s="125" t="s">
        <v>348</v>
      </c>
      <c r="B138" s="180"/>
      <c r="C138" s="2"/>
      <c r="D138" s="128"/>
      <c r="E138" s="128"/>
      <c r="F138" s="128"/>
      <c r="G138" s="128"/>
      <c r="H138" s="128"/>
      <c r="I138" s="128"/>
      <c r="J138" s="261"/>
      <c r="K138" s="261"/>
    </row>
    <row r="139" spans="1:12" ht="23.25" customHeight="1">
      <c r="A139" s="266" t="s">
        <v>349</v>
      </c>
      <c r="B139" s="180"/>
      <c r="C139" s="2"/>
      <c r="D139" s="128"/>
      <c r="E139" s="128"/>
      <c r="F139" s="128"/>
      <c r="G139" s="128"/>
      <c r="H139" s="128"/>
      <c r="I139" s="128"/>
      <c r="J139" s="261"/>
      <c r="K139" s="261"/>
    </row>
    <row r="140" spans="1:12" ht="11.5" customHeight="1">
      <c r="A140" s="266"/>
      <c r="B140" s="180"/>
      <c r="C140" s="2"/>
      <c r="D140" s="128"/>
      <c r="E140" s="128"/>
      <c r="F140" s="128"/>
      <c r="G140" s="128"/>
      <c r="H140" s="128"/>
      <c r="I140" s="128"/>
      <c r="J140" s="261"/>
      <c r="K140" s="261"/>
    </row>
    <row r="141" spans="1:12" ht="23.25" customHeight="1">
      <c r="A141" s="273" t="s">
        <v>350</v>
      </c>
      <c r="B141" s="8"/>
    </row>
    <row r="142" spans="1:12" ht="23.25" customHeight="1">
      <c r="A142" s="274" t="s">
        <v>351</v>
      </c>
      <c r="B142" s="111"/>
      <c r="C142" s="111"/>
      <c r="D142" s="111"/>
      <c r="E142" s="111"/>
      <c r="F142" s="111"/>
      <c r="G142" s="111"/>
      <c r="H142" s="111"/>
      <c r="I142" s="111"/>
    </row>
    <row r="143" spans="1:12" ht="23.25" customHeight="1">
      <c r="A143" s="273" t="s">
        <v>345</v>
      </c>
    </row>
    <row r="144" spans="1:12" ht="23.25" customHeight="1">
      <c r="J144" s="262"/>
    </row>
  </sheetData>
  <mergeCells count="33">
    <mergeCell ref="C45:I45"/>
    <mergeCell ref="G38:I38"/>
    <mergeCell ref="G39:I39"/>
    <mergeCell ref="C41:E41"/>
    <mergeCell ref="G41:I41"/>
    <mergeCell ref="C43:E43"/>
    <mergeCell ref="G43:I43"/>
    <mergeCell ref="C42:E42"/>
    <mergeCell ref="G42:I42"/>
    <mergeCell ref="C116:E116"/>
    <mergeCell ref="G116:I116"/>
    <mergeCell ref="G76:I76"/>
    <mergeCell ref="G77:I77"/>
    <mergeCell ref="C80:E80"/>
    <mergeCell ref="G80:I80"/>
    <mergeCell ref="C79:E79"/>
    <mergeCell ref="G79:I79"/>
    <mergeCell ref="G112:I112"/>
    <mergeCell ref="C114:E114"/>
    <mergeCell ref="G114:I114"/>
    <mergeCell ref="C115:E115"/>
    <mergeCell ref="G115:I115"/>
    <mergeCell ref="C81:E81"/>
    <mergeCell ref="G81:I81"/>
    <mergeCell ref="G111:I111"/>
    <mergeCell ref="C6:E6"/>
    <mergeCell ref="G6:I6"/>
    <mergeCell ref="G1:I1"/>
    <mergeCell ref="G2:I2"/>
    <mergeCell ref="C4:E4"/>
    <mergeCell ref="G4:I4"/>
    <mergeCell ref="C5:E5"/>
    <mergeCell ref="G5:I5"/>
  </mergeCells>
  <pageMargins left="0.8" right="0.8" top="0.48" bottom="0.5" header="0.5" footer="0.5"/>
  <pageSetup paperSize="9" scale="80" firstPageNumber="18" fitToHeight="4" orientation="portrait" useFirstPageNumber="1" r:id="rId1"/>
  <headerFooter alignWithMargins="0">
    <oddFooter>&amp;L 
    หมายเหตุประกอบงบการเงินเป็นส่วนหนึ่งของงบการเงินนี้
&amp;C
&amp;P</oddFooter>
  </headerFooter>
  <rowBreaks count="3" manualBreakCount="3">
    <brk id="37" max="16383" man="1"/>
    <brk id="75" max="16383" man="1"/>
    <brk id="110" max="16383" man="1"/>
  </rowBreaks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BS-3-6</vt:lpstr>
      <vt:lpstr>PL7-14</vt:lpstr>
      <vt:lpstr>CH15-16</vt:lpstr>
      <vt:lpstr>SH17</vt:lpstr>
      <vt:lpstr>CF18-21</vt:lpstr>
      <vt:lpstr>'BS-3-6'!Print_Area</vt:lpstr>
      <vt:lpstr>'CF18-21'!Print_Area</vt:lpstr>
      <vt:lpstr>'CH15-16'!Print_Area</vt:lpstr>
      <vt:lpstr>'PL7-14'!Print_Area</vt:lpstr>
      <vt:lpstr>'SH17'!Print_Area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KPMG</dc:creator>
  <cp:keywords/>
  <dc:description/>
  <cp:lastModifiedBy>PARADEE MEKKAWEE</cp:lastModifiedBy>
  <cp:revision/>
  <cp:lastPrinted>2021-11-12T02:13:59Z</cp:lastPrinted>
  <dcterms:created xsi:type="dcterms:W3CDTF">2006-01-06T08:39:44Z</dcterms:created>
  <dcterms:modified xsi:type="dcterms:W3CDTF">2022-03-17T02:02:08Z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0">
    <vt:lpwstr>Thai</vt:lpwstr>
  </property>
  <property fmtid="{D5CDD505-2E9C-101B-9397-08002B2CF9AE}" pid="3" name="Categories0">
    <vt:lpwstr>Interim Financial Statements Template</vt:lpwstr>
  </property>
</Properties>
</file>